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430" activeTab="0"/>
  </bookViews>
  <sheets>
    <sheet name="Затраты на ТМЦ" sheetId="1" r:id="rId1"/>
    <sheet name="Глоссарий" sheetId="2" r:id="rId2"/>
    <sheet name="св" sheetId="3" r:id="rId3"/>
  </sheets>
  <definedNames>
    <definedName name="_xlfn.IFERROR" hidden="1">#NAME?</definedName>
    <definedName name="_xlnm.Print_Area" localSheetId="0">'Затраты на ТМЦ'!$A$1:$S$109</definedName>
  </definedNames>
  <calcPr fullCalcOnLoad="1"/>
</workbook>
</file>

<file path=xl/sharedStrings.xml><?xml version="1.0" encoding="utf-8"?>
<sst xmlns="http://schemas.openxmlformats.org/spreadsheetml/2006/main" count="597" uniqueCount="372">
  <si>
    <t>B-1</t>
  </si>
  <si>
    <t>B-2</t>
  </si>
  <si>
    <t>B-3</t>
  </si>
  <si>
    <t>B-4</t>
  </si>
  <si>
    <t>B-5</t>
  </si>
  <si>
    <t>B-6</t>
  </si>
  <si>
    <t>B-7</t>
  </si>
  <si>
    <t>B-8</t>
  </si>
  <si>
    <t>B-9</t>
  </si>
  <si>
    <t>Item / Пункт</t>
  </si>
  <si>
    <t>С-1</t>
  </si>
  <si>
    <t>С-2</t>
  </si>
  <si>
    <t>С-3</t>
  </si>
  <si>
    <t>С-4</t>
  </si>
  <si>
    <t>С-5</t>
  </si>
  <si>
    <t>С-6</t>
  </si>
  <si>
    <t>Used for operation No. / Используется для операции №</t>
  </si>
  <si>
    <t>Part per tool (one cycle) / Гнездность</t>
  </si>
  <si>
    <t>Tooling development cost / Стоимость проектирования оснастки</t>
  </si>
  <si>
    <t>Lead time in weeks / Время подготовки в мес.</t>
  </si>
  <si>
    <t>Profit / Прибыль</t>
  </si>
  <si>
    <t xml:space="preserve">Packaging cost / Стоимость упаковки </t>
  </si>
  <si>
    <t>Total volumes / Общий объем</t>
  </si>
  <si>
    <t>Year / Год</t>
  </si>
  <si>
    <t>Business expenses / Коммерческие расходы</t>
  </si>
  <si>
    <t>SUMMARY / СВОДНАЯ ПО ЗАТРАТАМ</t>
  </si>
  <si>
    <t>A</t>
  </si>
  <si>
    <t>B</t>
  </si>
  <si>
    <t>C</t>
  </si>
  <si>
    <t>D</t>
  </si>
  <si>
    <t>E</t>
  </si>
  <si>
    <t>__</t>
  </si>
  <si>
    <t>Discarding of tool / Списание оснастки</t>
  </si>
  <si>
    <t>Cost / Цена</t>
  </si>
  <si>
    <t>Name of expenses / 
Наименование затрат</t>
  </si>
  <si>
    <t>Part in the price (%) / 
доля в цене (%)</t>
  </si>
  <si>
    <t>Production preparation / Подготовка производства</t>
  </si>
  <si>
    <t>Material / Component Description / Описание материала/компонента</t>
  </si>
  <si>
    <t>Material / Component / Материал/Комплектующие</t>
  </si>
  <si>
    <t>Material (Scrap) / Материал (Отходы)</t>
  </si>
  <si>
    <t>Unit / Единица</t>
  </si>
  <si>
    <t>A-1</t>
  </si>
  <si>
    <t>A-2</t>
  </si>
  <si>
    <t>A-3</t>
  </si>
  <si>
    <t>A-4</t>
  </si>
  <si>
    <t>A-5</t>
  </si>
  <si>
    <t>A-6</t>
  </si>
  <si>
    <t>A-7</t>
  </si>
  <si>
    <t>A-8</t>
  </si>
  <si>
    <t>A-9</t>
  </si>
  <si>
    <t>Name of operation / Наименование операции</t>
  </si>
  <si>
    <t>D-1</t>
  </si>
  <si>
    <t>D-2</t>
  </si>
  <si>
    <t>D-3</t>
  </si>
  <si>
    <t>D-4</t>
  </si>
  <si>
    <t>Quantity of workers / Количество рабочих на одну операцию</t>
  </si>
  <si>
    <t>Name / Наименование</t>
  </si>
  <si>
    <t>Labor Rate / Трудовая норма на операцию (час)</t>
  </si>
  <si>
    <t>RAW MATERIAL / PURCHASED COMPONENTS / СЫРЬЕ / ЗАКУПАЕМЫЕ КОМПОНЕНТЫ</t>
  </si>
  <si>
    <t>WAGE BASE / ОСНОВНАЯ ЗАРАБОТНАЯ ПЛАТА</t>
  </si>
  <si>
    <t>Operation time / Время операции, ч.</t>
  </si>
  <si>
    <t>Energy cost / Энергозатраты</t>
  </si>
  <si>
    <t xml:space="preserve">% of the main salary / % от основной заработной платы </t>
  </si>
  <si>
    <t>Other production costs / Прочие производственные расходы, руб.</t>
  </si>
  <si>
    <t>Name of the tool / Наименование инструмента</t>
  </si>
  <si>
    <t>FCA Price / Цена FCA</t>
  </si>
  <si>
    <t>FCA PRICE / ЦЕНА FCA</t>
  </si>
  <si>
    <t>С-7</t>
  </si>
  <si>
    <t>С-8</t>
  </si>
  <si>
    <t>С-9</t>
  </si>
  <si>
    <t>PRODUCTION COSTS / ПРОИЗВОДСТВЕННЫЕ ЗАТРАТЫ</t>
  </si>
  <si>
    <t xml:space="preserve">ADMINISTRATIVE EXPENSES / АДМИНИСТРАТИВНО-ХОЗЯЙСТВЕННЫЕ ЗАТРАТЫ </t>
  </si>
  <si>
    <t>Quantity / 
Количество по норме</t>
  </si>
  <si>
    <t>9=7*8</t>
  </si>
  <si>
    <t>7=4*5*6</t>
  </si>
  <si>
    <t>11=7+8+9+10</t>
  </si>
  <si>
    <t>5.1.</t>
  </si>
  <si>
    <t>5.2.</t>
  </si>
  <si>
    <t>BYN</t>
  </si>
  <si>
    <t>USD</t>
  </si>
  <si>
    <t>EUR</t>
  </si>
  <si>
    <t>CNY</t>
  </si>
  <si>
    <t>TRY</t>
  </si>
  <si>
    <t>GBP</t>
  </si>
  <si>
    <t>CZK</t>
  </si>
  <si>
    <t>JPY</t>
  </si>
  <si>
    <t>RUR</t>
  </si>
  <si>
    <t>Delivery by transport of the buyer / Доставка транспортом покупателя</t>
  </si>
  <si>
    <t>TOTAL Price/ИТОГО ЦЕНА</t>
  </si>
  <si>
    <r>
      <t>TOOL  / ИНСТРУМЕНТ</t>
    </r>
    <r>
      <rPr>
        <b/>
        <i/>
        <sz val="12"/>
        <color indexed="9"/>
        <rFont val="Arial"/>
        <family val="2"/>
      </rPr>
      <t>*</t>
    </r>
  </si>
  <si>
    <t>Supplier's Name / 
Наименование поставщика:</t>
  </si>
  <si>
    <t>Legal Address / 
Юридический адрес</t>
  </si>
  <si>
    <t>Part Description / 
Наименование детали:</t>
  </si>
  <si>
    <t>Part Number(s) /
Номер детали:</t>
  </si>
  <si>
    <t>Drawing Number(s) / 
Номер чертежа:</t>
  </si>
  <si>
    <t>Production method / 
Метод производства</t>
  </si>
  <si>
    <r>
      <t xml:space="preserve">Запрос на коммерческое предложение / </t>
    </r>
    <r>
      <rPr>
        <b/>
        <sz val="20"/>
        <color indexed="23"/>
        <rFont val="Arial"/>
        <family val="2"/>
      </rPr>
      <t>Request for Quotation/Commercial Offer</t>
    </r>
  </si>
  <si>
    <t>13=6-9+10+11+12+13</t>
  </si>
  <si>
    <t>6 =4*5</t>
  </si>
  <si>
    <t>Gross / Норма расхода брутто</t>
  </si>
  <si>
    <r>
      <t xml:space="preserve">FOR INFORMATION ONLY / </t>
    </r>
    <r>
      <rPr>
        <b/>
        <i/>
        <sz val="12"/>
        <rFont val="Arial"/>
        <family val="2"/>
      </rPr>
      <t>СПРАВОЧНО</t>
    </r>
  </si>
  <si>
    <t>10=3*5*6*9</t>
  </si>
  <si>
    <t>17 = 9+12+13+14+15+16</t>
  </si>
  <si>
    <t>Power consumption of the equipment / Потребляемая мощность оборудования по паспорту, кВт/ч</t>
  </si>
  <si>
    <t>% of the main salary / % от основной заработной платы (от ст.В7)</t>
  </si>
  <si>
    <t>F1</t>
  </si>
  <si>
    <t>F2</t>
  </si>
  <si>
    <t>F3</t>
  </si>
  <si>
    <t>F4</t>
  </si>
  <si>
    <t>F5</t>
  </si>
  <si>
    <t>F6</t>
  </si>
  <si>
    <t>G1</t>
  </si>
  <si>
    <t>G2</t>
  </si>
  <si>
    <t>G3</t>
  </si>
  <si>
    <t>G4</t>
  </si>
  <si>
    <t>G5</t>
  </si>
  <si>
    <t>G6</t>
  </si>
  <si>
    <t>F7</t>
  </si>
  <si>
    <t>F8</t>
  </si>
  <si>
    <t>F9</t>
  </si>
  <si>
    <t>RMOE / РСЭО</t>
  </si>
  <si>
    <t>D1</t>
  </si>
  <si>
    <t>D2</t>
  </si>
  <si>
    <t>D3</t>
  </si>
  <si>
    <t>D4</t>
  </si>
  <si>
    <t>H1</t>
  </si>
  <si>
    <t>H2</t>
  </si>
  <si>
    <t>Gross / Норма 
расхода брутто</t>
  </si>
  <si>
    <t>Total material / component cost / Общая стоимость материала / компонента</t>
  </si>
  <si>
    <t>Gross price / 
Цена за ед.</t>
  </si>
  <si>
    <t>Name of operation / 
Наименование операции</t>
  </si>
  <si>
    <t>Base wage rate (per hour) / Часовая тарифная ставка</t>
  </si>
  <si>
    <t>Bonus / Премия, RUR</t>
  </si>
  <si>
    <t>Additional wage / Доп. з/пл.</t>
  </si>
  <si>
    <t>TOTAL on the block / 
ИТОГО по блоку</t>
  </si>
  <si>
    <t>Unit of measure / Ед. изм.</t>
  </si>
  <si>
    <t>Operation time / 
Время операции, ч.</t>
  </si>
  <si>
    <t>Costs / Затраты</t>
  </si>
  <si>
    <t xml:space="preserve">RMOE / РСЭО </t>
  </si>
  <si>
    <t>Rent of the equipment / 
Аренда оборудования</t>
  </si>
  <si>
    <t>Other costs /
Прочие расходы</t>
  </si>
  <si>
    <t>Total production expenses / 
Итого производственные затраты</t>
  </si>
  <si>
    <t>Rent of buildings, warehouses, constructions / Аренда зданий, складов, сооружений</t>
  </si>
  <si>
    <t>Other administrative expenses / 
Прочие административные затраты</t>
  </si>
  <si>
    <t xml:space="preserve">Full prime cost / 
Полная себестоимость, </t>
  </si>
  <si>
    <t>Packaging / Упаковка, RUR</t>
  </si>
  <si>
    <t>Production preparation / 
Подготовка производства</t>
  </si>
  <si>
    <t>Price FCA / 
Цена FCA</t>
  </si>
  <si>
    <t>Lead time in weeks / 
Время подготовки в неделях.</t>
  </si>
  <si>
    <t>Lead time in weeks / Время подготовки в неделях</t>
  </si>
  <si>
    <t>INTRODUCTION BLOCK GENERAL DATA on a detail / ВВОДНЫЙ БЛОК ОБЩИЕ ДАННЫЕ о детали</t>
  </si>
  <si>
    <t xml:space="preserve">Full prime cost / Полная себестоимость, </t>
  </si>
  <si>
    <t>% of production prime cost / % от произ. с/с</t>
  </si>
  <si>
    <t>Interpretation of cost of the equipment and preparation of production, depreciable in the detail price / 
Расшифровка стоимости оснастки и подготовки производства, амортизируемые в цене детали</t>
  </si>
  <si>
    <t>% of full prime cost / % от полной себестоимости</t>
  </si>
  <si>
    <t>Quantity of details / Количество деталей</t>
  </si>
  <si>
    <t>Quantity of Scrap (weight, m and other) / Количество  отходов 
(вес, м и пр)</t>
  </si>
  <si>
    <t>Supplier's Name / 
Наименование поставщика</t>
  </si>
  <si>
    <t>Contact person, name, tel. / 
Контакт для связи, ФИО, тел.</t>
  </si>
  <si>
    <t>Part Description / 
Наименование детали</t>
  </si>
  <si>
    <t>Drawing Number(s) / 
Номер чертежа</t>
  </si>
  <si>
    <t>№ строки / 
line number</t>
  </si>
  <si>
    <t xml:space="preserve">Наименование / Name </t>
  </si>
  <si>
    <t>Описание / Description</t>
  </si>
  <si>
    <t>№ столбца / 
Column number</t>
  </si>
  <si>
    <t>Cost / Стоимость</t>
  </si>
  <si>
    <t>Scrap price / Цена реализации отходов</t>
  </si>
  <si>
    <t>Cost / Стоимость отходов</t>
  </si>
  <si>
    <t>Losses from scrap / Потери от брака</t>
  </si>
  <si>
    <t>Transportation costs / ТЗР</t>
  </si>
  <si>
    <t>Customs expenses / Таможенные расходы</t>
  </si>
  <si>
    <t>Nominal wage / Основная заработная плата</t>
  </si>
  <si>
    <t>Glossary / Глоссарий</t>
  </si>
  <si>
    <t>5.3.</t>
  </si>
  <si>
    <t>Курс валюты / currency rate</t>
  </si>
  <si>
    <t>Ответственный за заполнение / Responsible for filling</t>
  </si>
  <si>
    <t>Заказчик / Customer</t>
  </si>
  <si>
    <t>Поставщик / Supplier</t>
  </si>
  <si>
    <t>Приложение №1 к Приказу от _____________ № ______________</t>
  </si>
  <si>
    <t>INTRODUCTION BLOCK GENERAL DATA on a part / 
ВВОДНЫЙ БЛОК ОБЩИЕ ДАННЫЕ о детали</t>
  </si>
  <si>
    <t>Строка 1 / Line 1</t>
  </si>
  <si>
    <t>Полное наименование поставщика / Full Supplier's name</t>
  </si>
  <si>
    <t>Строка 2 / Line 2</t>
  </si>
  <si>
    <t>Юридический адрес поставщика / Supplier's legal address</t>
  </si>
  <si>
    <t>Строка 3 / Line 3</t>
  </si>
  <si>
    <t>ИНН или ID (для иностранных компаний) поставщика / Supplier's taxpayer identification number or ID (for foreign companies)</t>
  </si>
  <si>
    <t>Строка 4 / Line 4</t>
  </si>
  <si>
    <t>Контактные данные ответственного за заполнение  / Contact data of a person, responsible for filling in</t>
  </si>
  <si>
    <t>Строка 5 / Line 5</t>
  </si>
  <si>
    <t>Наименование детали / Part description</t>
  </si>
  <si>
    <t>Строка 6 / Line 6</t>
  </si>
  <si>
    <t>Номер детали / Part Number(s)</t>
  </si>
  <si>
    <t>Строка 7 / Line 7</t>
  </si>
  <si>
    <t>Номер чертежа по КД / Drawing Number(s) in accordance with Specification</t>
  </si>
  <si>
    <t>Строка 8 / Line 8</t>
  </si>
  <si>
    <t>Количество деталей, применяемых на конкретную модель автомобиля / Quantity of parts applicable in the vehicle</t>
  </si>
  <si>
    <t>Строка 9 / Line 9</t>
  </si>
  <si>
    <t>Столбец 1 / Column 1</t>
  </si>
  <si>
    <t>Номер пункта: А-1 … А-n / Item number А-1 … А-n</t>
  </si>
  <si>
    <t>Столбец 2 / Column 2</t>
  </si>
  <si>
    <t>Столбец 3 / Column 3</t>
  </si>
  <si>
    <t>Столбец 4 / Column 4</t>
  </si>
  <si>
    <t>Столбец 5 / Column 5</t>
  </si>
  <si>
    <t xml:space="preserve">Наименование валюты закупаемых материалов (выбрать из выпадающего списка) / Name of currency the materials are purchased for (to be chosen from the dropdown list) </t>
  </si>
  <si>
    <t>Цена материалов в оригинальной валюте (в валюте приобретения сырья или компонента) / Price of materials in the original currency (currency the materials are purchased for)</t>
  </si>
  <si>
    <t>Столбец 6 / Column 6</t>
  </si>
  <si>
    <t>Расчет стоимости закупаемых материалов (норма расхода на деталь * цену) / Cost calculation for purchased materials  (norm of consumption for a part * price)</t>
  </si>
  <si>
    <t>Столбец 7 / Column 7</t>
  </si>
  <si>
    <t>Quantity of Scrap / Количество отходов (вес, м и пр.)</t>
  </si>
  <si>
    <t>Количество отходов в натуральном выражении, т.е. указать сколько сырья уходит в отход / Scrap quantity in natural terms - indicate how much material is scrapped</t>
  </si>
  <si>
    <t>Столбец 8 / Column 8</t>
  </si>
  <si>
    <t>Столбец 9 / Column 9</t>
  </si>
  <si>
    <t xml:space="preserve">Расчет стоимости реализуемых отходов (вычитаются из суммы материальных затрат) / Cost calculation for salable refuse (deducted from material cost) </t>
  </si>
  <si>
    <t>Столбец 10 / Column 10</t>
  </si>
  <si>
    <t>Потери от брака закупаемых материалов, указать сумму на деталь / Losses from rejections of purchased materials, indicate sum per a part.</t>
  </si>
  <si>
    <t>Столбец 11 / Column 11</t>
  </si>
  <si>
    <t>Столбец 12 / Column 12</t>
  </si>
  <si>
    <t>Затраты на таможенное оформление материалов (пошлина, документационное обеспечение) при использовании импортных материалов и компонентов / Customs clearance expenses for materials (duties, documental work) for import materials and components</t>
  </si>
  <si>
    <t>Столбец 13 / Column 13</t>
  </si>
  <si>
    <t>Расчет общих затрат на закупаемые материалы. Сумма ст.6, 10, 11,12 за вычетом суммы реализуемых отходов (ст.9) / Total cost of purchased materials. Sum of columns 6,10, 11, 12 net of cost of salable refuse (column 9)</t>
  </si>
  <si>
    <t>Номер пункта: B-1 … B-n / Item number B-1 … B-n</t>
  </si>
  <si>
    <t>Наименование оборудования, используемого на операции (токарный станок, ТПА, и т.д.) / Name of equipment, used for operation (lathe machine, injection-molding machine, etc.)</t>
  </si>
  <si>
    <t>Часовая тарифная ставка основного производственного рабочего, задействованного на операции / Hourly base wage rate of a worker involved in an operation</t>
  </si>
  <si>
    <t>Время одной операции в часах (нормо/часы) / Time of one operation in hours (standard hours)</t>
  </si>
  <si>
    <t>Расчет заработной платы основных производственных рабочих (ст.4 * ст.5 * ст.6) по каждой операции / Wage calculation of main production workers (column 4 * column 5 * column 6) for each operation</t>
  </si>
  <si>
    <t>Премия основных производственных рабочих при наличии премиальной системы у поставщика, указывается сумма на каждую операцию / Bonuses of main production workers if a supplier has a bonuses system, to indicate a sum for each operation</t>
  </si>
  <si>
    <t>Отчисления в различные фонды социального характера, предусмотренные налоговым законодательством (ПФР, ФСС, ФОМС) / Different social security contributions in accordance with tax legislation (Pension Fund, Social Insurance Fund, Federal Compulsory Medical Insurance Fund)</t>
  </si>
  <si>
    <t>Расчет затрат на заработную плату основных производственных рабочих (сумма затрат с учетом всех начислений) / Calculation of costs for wage of main production workers (sum of costs including all surcharges)</t>
  </si>
  <si>
    <t>Номер пункта: C-1 … C-n / Item number C-1 … C-n</t>
  </si>
  <si>
    <r>
      <t xml:space="preserve">Наименование операции = наименованию операций, указанных в блоке В </t>
    </r>
    <r>
      <rPr>
        <b/>
        <sz val="10"/>
        <rFont val="Arial Cyr"/>
        <family val="0"/>
      </rPr>
      <t>(автоматически копируется из Block B столбец 2). /</t>
    </r>
    <r>
      <rPr>
        <sz val="10"/>
        <rFont val="Arial Cyr"/>
        <family val="0"/>
      </rPr>
      <t xml:space="preserve"> Operation name = names of operations, indicated in block B</t>
    </r>
    <r>
      <rPr>
        <b/>
        <sz val="10"/>
        <rFont val="Arial Cyr"/>
        <family val="0"/>
      </rPr>
      <t xml:space="preserve"> (is automatically copied from Block B column 2) </t>
    </r>
  </si>
  <si>
    <t>Время одной операции = времени на операцию, указанному в блоке В (автоматически копируется из Block B столбец 6) - корректируется вручную при несоответствии времени работы оборудования и времени работы рабочего / Name of operation = time for operation, indicated in Block B (is automatically copied from Block B column 6) - to be corrected manually in case it does not correspond to the equipment operation time and worker's operation time</t>
  </si>
  <si>
    <t>Name of equipment / 
Наименование оборудования</t>
  </si>
  <si>
    <r>
      <t xml:space="preserve">Наименование используемого оборудования. </t>
    </r>
    <r>
      <rPr>
        <b/>
        <i/>
        <sz val="10"/>
        <rFont val="Arial Cyr"/>
        <family val="0"/>
      </rPr>
      <t xml:space="preserve">Если по данной операции оборудование не используется - ручная работа, то заполняется прочерком "-" / </t>
    </r>
    <r>
      <rPr>
        <sz val="10"/>
        <rFont val="Arial Cyr"/>
        <family val="0"/>
      </rPr>
      <t>Name of equipment used</t>
    </r>
    <r>
      <rPr>
        <b/>
        <i/>
        <sz val="10"/>
        <rFont val="Arial Cyr"/>
        <family val="0"/>
      </rPr>
      <t>. If no equipment is used for operation - manual work, put a dash "-"</t>
    </r>
  </si>
  <si>
    <r>
      <t>Потребляемая мощность оборудования по паспорту.</t>
    </r>
    <r>
      <rPr>
        <b/>
        <i/>
        <sz val="10"/>
        <rFont val="Arial Cyr"/>
        <family val="0"/>
      </rPr>
      <t xml:space="preserve"> Если по данной операции оборудование не используется - ручная работа, то заполняется прочерком "-"/ </t>
    </r>
    <r>
      <rPr>
        <sz val="10"/>
        <rFont val="Arial Cyr"/>
        <family val="0"/>
      </rPr>
      <t>Power consumption of equipment in accordance with specification.</t>
    </r>
    <r>
      <rPr>
        <b/>
        <i/>
        <sz val="10"/>
        <rFont val="Arial Cyr"/>
        <family val="0"/>
      </rPr>
      <t xml:space="preserve"> If no equipment is used for operation - manual work, put a dash "-"</t>
    </r>
  </si>
  <si>
    <r>
      <t xml:space="preserve">Коэффициент оборудования, сглаживающий пиковые (паспортные) значения потребляемой электроэнергии (должен быть меньше единицы).  </t>
    </r>
    <r>
      <rPr>
        <b/>
        <i/>
        <sz val="10"/>
        <rFont val="Arial Cyr"/>
        <family val="0"/>
      </rPr>
      <t>Если по данной операции оборудование не используется - ручная работа, то заполняется прочерком "-" /</t>
    </r>
    <r>
      <rPr>
        <sz val="10"/>
        <rFont val="Arial Cyr"/>
        <family val="0"/>
      </rPr>
      <t xml:space="preserve"> Index of equipment, smoothing peak values (in accordance to specification) of power consumption (must be less than 1)</t>
    </r>
    <r>
      <rPr>
        <b/>
        <i/>
        <sz val="10"/>
        <rFont val="Arial Cyr"/>
        <family val="0"/>
      </rPr>
      <t>. If no equipment is used for operation - manual work, put a dash "-"</t>
    </r>
  </si>
  <si>
    <r>
      <t>Вид потребляемой энергии.</t>
    </r>
    <r>
      <rPr>
        <b/>
        <sz val="10"/>
        <rFont val="Arial Cyr"/>
        <family val="0"/>
      </rPr>
      <t xml:space="preserve"> Указывается энергия, используемая на технологию производства детали.</t>
    </r>
    <r>
      <rPr>
        <sz val="10"/>
        <rFont val="Arial Cyr"/>
        <family val="0"/>
      </rPr>
      <t xml:space="preserve"> Если по данной операции оборудование не используется - ручная работа, то заполняется прочерком "-" / Type of power consumed. </t>
    </r>
    <r>
      <rPr>
        <b/>
        <sz val="10"/>
        <rFont val="Arial Cyr"/>
        <family val="0"/>
      </rPr>
      <t>To indicate the energy, used for part production technology.</t>
    </r>
    <r>
      <rPr>
        <sz val="10"/>
        <rFont val="Arial Cyr"/>
        <family val="0"/>
      </rPr>
      <t xml:space="preserve"> If no equipment is used for operation - manual work, put a dash "-"</t>
    </r>
  </si>
  <si>
    <t xml:space="preserve">Единица измерения потребляемой энергии (кВт, куб., Гкал, и пр.) / Consumed power unit of measure (kW, cubic M, Gcal, etc.) </t>
  </si>
  <si>
    <t>Тарифная ставка за единицу измерения энергии / Base rate for power unit of measure</t>
  </si>
  <si>
    <t>Затраты на ремонт, содержание и эксплуатацию оборудования. Рассчитывается, как относительная величина относительно заработной платы основных рабочих (относит.ст.7 в блоке В). Процент определяется учетной политикой предприятия поставщика. Сюда относятся амортизация оборудования и транспортных средств; ремонт оборудования и транспортных средств; эксплуатация оборудования; внутризаводское перемещение грузов; износ малоценных инструментов; прочие РСЭО. / Costs for repair, maintenance and operation of equipment. Is calculated as relative value relatively to wage of main production workers (Column 7 Block B). The percentage is determined by accounting policies of a supplier company. It includes equipment and transport depreciation, repair; equipment operation, in-plant transportation of goods; wear of low-value tools, other costs of equipment operation and maintenance.</t>
  </si>
  <si>
    <t xml:space="preserve">Затраты на инструмент. При затратах на инструмент более 5% от цены детали необходимо заполнить таблицу TOOL / ИНСТРУМЕНТ / Costs of tools. In case that costs of tools constitute more than 5% of the part price, the table TOOL should be filled in </t>
  </si>
  <si>
    <t>Столбец 14 / Column 14</t>
  </si>
  <si>
    <t>Затраты на амортизацию используемого оборудования. Рассчитывается, как относительная величина относительно заработной платы основных рабочих (относит.ст.7 в блоке В). Процент определяется учетной политикой предприятия поставщика. / Equipment amortization costs. Is calculated as relative value relatively to wage of main production workers (Column 7 Block B). The percentage is determined by accounting policies of a supplier company.</t>
  </si>
  <si>
    <t>Столбец 15 / Column 15</t>
  </si>
  <si>
    <t>Столбец 16 / Column 16</t>
  </si>
  <si>
    <t>Прочие производственные расходы. Рассчитывается, как относительная величина относительно заработной платы основных рабочих (относит.ст.7 в блоке В). Процент определяется учетной политикой предприятия поставщика. Сюда относятся расходы производственного характера, такие как затраты на заработную плату мастеров, бригадиров, наладчиков и других вспомогательных производственных рабочих. Затраты на ЖКХ производства. / Other production costs. Is calculated as relative value relatively to wage of main production workers (Column 7 Block B). The percentage is determined by accounting policies of a supplier company. It includes such production costs as expenses for the wages of masters, foremen, maintenance people and other auxiliary production workers. Production housing and communal costs</t>
  </si>
  <si>
    <t>Столбец 17 / Column 17</t>
  </si>
  <si>
    <t>Расчет общих производственных затрат / Calculation of total production expenses</t>
  </si>
  <si>
    <t>Затраты на заработную плату рабочих, служащих, специалистов и аппарата управления. Рассчитывается, как относительная величина относительно заработной платы основных рабочих (относит.ст.7 в блоке В). Процент определяется учетной политикой предприятия поставщика. / Expenses for wages of workers, office employees, specialists and management. Is calculated as relative value relatively to wage of main production workers (Column 7 Block B). The percentage is determined by accounting policies of a supplier company.</t>
  </si>
  <si>
    <t xml:space="preserve">Затраты на амортизацию зданий и сооружений. Рассчитывается, как относительная величина относительно заработной платы основных рабочих (относит.ст.7 в блоке В). Процент определяется учетной политикой предприятия поставщика. / Depreciation of buildings and constructions costs.  Is calculated as relative value relatively to wage of main production workers (Column 7 Block B). The percentage is determined by accounting policies of a supplier company. </t>
  </si>
  <si>
    <t>Прочие административно-хозяйственные затраты. Рассчитывается, как относительная величина относительно заработной платы основных рабочих (относит.ст.7 в блоке В). Процент определяется учетной политикой предприятия поставщика. / Other administrative expenses. Is calculated as relative value relatively to wage of main production workers (Column 7 Block B). The percentage is determined by accounting policies of a supplier company.</t>
  </si>
  <si>
    <r>
      <t xml:space="preserve">Указывается процент коммерческих расходов </t>
    </r>
    <r>
      <rPr>
        <b/>
        <sz val="10"/>
        <rFont val="Arial Cyr"/>
        <family val="0"/>
      </rPr>
      <t xml:space="preserve">от  производственной себестоимости / </t>
    </r>
    <r>
      <rPr>
        <sz val="10"/>
        <rFont val="Arial Cyr"/>
        <family val="0"/>
      </rPr>
      <t>To indicate the percentage of commercial expenses from</t>
    </r>
    <r>
      <rPr>
        <b/>
        <sz val="10"/>
        <rFont val="Arial Cyr"/>
        <family val="0"/>
      </rPr>
      <t xml:space="preserve"> production costs</t>
    </r>
  </si>
  <si>
    <t>Коммерческие расходы в денежном выражении / Business expenses in monetary value</t>
  </si>
  <si>
    <t>Расчет полной себестоимости производства детали / Calculation of total cost of part production</t>
  </si>
  <si>
    <t>Указывается процент прибыли от полной себестоимости / To indicate the percentage of profit from the total cost</t>
  </si>
  <si>
    <t>Прибыль в денежном выражении / Profit in monetary value</t>
  </si>
  <si>
    <t>Затраты на упаковку для транспортировки детали / Packaging costs for part transportation</t>
  </si>
  <si>
    <t>Затраты на производственную оснастку, включенные в цену детали / Costs of tooling included into the piece price</t>
  </si>
  <si>
    <t>Затраты на подготовку производства, включенные в цену детали / Production preparation costs included into the piece price</t>
  </si>
  <si>
    <t>Расчет цены FCA / Calculation of FCA price</t>
  </si>
  <si>
    <t>Номер пункта: F-1 … F-n / Item number: F-1 … F-n</t>
  </si>
  <si>
    <t>Описание инструмента/оснастки необходимого для организации производства деталей / Tool /tooling description necessary for production of a part</t>
  </si>
  <si>
    <t>Наименование операции, где используется оснастка / Name of operation where the tooling is used</t>
  </si>
  <si>
    <t>Количество / Quantity</t>
  </si>
  <si>
    <t>Максимально возможное количество деталей изготавливаемых с использованием оснастки / Maximum possible quantity of parts possible to be produced by the tooling</t>
  </si>
  <si>
    <t>Время или количество деталей на которое рассчитана оснастка до момента проведения ремонта или замены / Time or quantity of parts the tooling is capable to produce before being repaired or changed</t>
  </si>
  <si>
    <t>Затраты на проектирование оснастки / Tooling development costs</t>
  </si>
  <si>
    <t>Стоимость материалов, необходимых для изготовления оснастки / Costs for materials used for tooling production</t>
  </si>
  <si>
    <t>Стоимость работ по изготовлению оснастки / Costs of works for tooling production</t>
  </si>
  <si>
    <t>Расчет общих затрат на изготовление оснастки / Calculation of total costs for tooling production</t>
  </si>
  <si>
    <t>Время необходимое для изготовления оснастки / Time required to produce the tooling</t>
  </si>
  <si>
    <t>Номер пункта: G-1 … G-n /  Item number: G-1 … G-n</t>
  </si>
  <si>
    <t>Works description / Описание работы</t>
  </si>
  <si>
    <t xml:space="preserve">Описание работ необходимых для подготовки производства / Description of works required for production preparation </t>
  </si>
  <si>
    <t>Наименований операций, для которых необходимо проведение подготовки производства / Names of operations for which production preparation is required</t>
  </si>
  <si>
    <t>Время, необходимое для подготовки производства / Leadtime required for production preparation</t>
  </si>
  <si>
    <t>Total production preparation costs / Общая стоимость</t>
  </si>
  <si>
    <t>Общая стоимость подготовки производства / Total cost of production preparation</t>
  </si>
  <si>
    <t>Tooling / Оснастка</t>
  </si>
  <si>
    <t>Инвестиции необходимые для закупки оснастки / Investments necessary for tooling purchase</t>
  </si>
  <si>
    <t xml:space="preserve">Инвестиции, необходимые для подготовки производства деталей / Investments, necessary for production preparation </t>
  </si>
  <si>
    <t>Block A:  RAW MATERIAL / PURCHASED COMPONENTS / 
СЫРЬЕ / ЗАКУПАЕМЫЕ КОМПОНЕНТЫ</t>
  </si>
  <si>
    <t>Block B: WAGE BASE / ОСНОВНАЯ ЗАРАБОТНАЯ ПЛАТА</t>
  </si>
  <si>
    <r>
      <rPr>
        <b/>
        <sz val="18"/>
        <color indexed="9"/>
        <rFont val="Arial"/>
        <family val="2"/>
      </rPr>
      <t>Block A</t>
    </r>
    <r>
      <rPr>
        <b/>
        <sz val="12"/>
        <color indexed="9"/>
        <rFont val="Arial"/>
        <family val="2"/>
      </rPr>
      <t>:  RAW MATERIAL / PURCHASED COMPONENTS / СЫРЬЕ / ЗАКУПАЕМЫЕ КОМПОНЕНТЫ</t>
    </r>
  </si>
  <si>
    <t>Taxpayer Identification Number or ID of the supplier/ 
ИНН или ID поставщика</t>
  </si>
  <si>
    <r>
      <rPr>
        <sz val="10"/>
        <rFont val="Arial Cyr"/>
        <family val="0"/>
      </rPr>
      <t>Taxpayer Identification Number or ID of the supplier / 
ИНН или ID поставщика</t>
    </r>
  </si>
  <si>
    <r>
      <rPr>
        <b/>
        <sz val="18"/>
        <color indexed="9"/>
        <rFont val="Arial"/>
        <family val="2"/>
      </rPr>
      <t>Block B:</t>
    </r>
    <r>
      <rPr>
        <b/>
        <sz val="20"/>
        <color indexed="9"/>
        <rFont val="Arial"/>
        <family val="2"/>
      </rPr>
      <t xml:space="preserve"> </t>
    </r>
    <r>
      <rPr>
        <b/>
        <sz val="12"/>
        <color indexed="9"/>
        <rFont val="Arial"/>
        <family val="2"/>
      </rPr>
      <t>WAGE BASE / ОСНОВНАЯ ЗАРАБОТНАЯ ПЛАТА</t>
    </r>
  </si>
  <si>
    <t>Operation name / Наименование операции</t>
  </si>
  <si>
    <r>
      <rPr>
        <sz val="10"/>
        <rFont val="Arial Cyr"/>
        <family val="0"/>
      </rPr>
      <t>Operation name / Наименование операции</t>
    </r>
  </si>
  <si>
    <t>Equipment name / 
Наименование оборудования</t>
  </si>
  <si>
    <r>
      <rPr>
        <sz val="10"/>
        <rFont val="Arial Cyr"/>
        <family val="0"/>
      </rPr>
      <t>Equipment name / Наименование оборудования</t>
    </r>
  </si>
  <si>
    <r>
      <rPr>
        <b/>
        <sz val="18"/>
        <color indexed="9"/>
        <rFont val="Arial"/>
        <family val="2"/>
      </rPr>
      <t xml:space="preserve">Block C: </t>
    </r>
    <r>
      <rPr>
        <b/>
        <sz val="12"/>
        <color indexed="9"/>
        <rFont val="Arial"/>
        <family val="2"/>
      </rPr>
      <t xml:space="preserve">  MANUFACTURING COSTS / ПРОИЗВОДСТВЕННЫЕ ЗАТРАТЫ</t>
    </r>
  </si>
  <si>
    <t>Block C:   MANUFACTURING COSTS / ПРОИЗВОДСТВЕННЫЕ ЗАТРАТЫ</t>
  </si>
  <si>
    <t>Equipment power loading index/ Коэффициент загрузки оборудования по мощности, &lt;1,00</t>
  </si>
  <si>
    <r>
      <rPr>
        <sz val="10"/>
        <rFont val="Arial Cyr"/>
        <family val="0"/>
      </rPr>
      <t>Equipment power loading index / Коэффициент загрузки оборудования по мощности, &lt;1,00</t>
    </r>
  </si>
  <si>
    <t>Type of power consumed  / Вид потребляемой энергии</t>
  </si>
  <si>
    <r>
      <t xml:space="preserve">Type </t>
    </r>
    <r>
      <rPr>
        <sz val="10"/>
        <rFont val="Arial Cyr"/>
        <family val="0"/>
      </rPr>
      <t>of power consumed / Вид потребляемой энергии</t>
    </r>
  </si>
  <si>
    <r>
      <rPr>
        <sz val="10"/>
        <rFont val="Arial Cyr"/>
        <family val="0"/>
      </rPr>
      <t>Base rate / Тарифная 
ставка, ед. изм.</t>
    </r>
  </si>
  <si>
    <r>
      <t xml:space="preserve">Costs </t>
    </r>
    <r>
      <rPr>
        <sz val="10"/>
        <rFont val="Arial Cyr"/>
        <family val="0"/>
      </rPr>
      <t>of tools / 
Затраты на инструмент</t>
    </r>
  </si>
  <si>
    <r>
      <rPr>
        <sz val="10"/>
        <rFont val="Arial Cyr"/>
        <family val="0"/>
      </rPr>
      <t>Equipment amortization / Амортизация оборудования</t>
    </r>
  </si>
  <si>
    <r>
      <rPr>
        <b/>
        <sz val="18"/>
        <color indexed="9"/>
        <rFont val="Arial"/>
        <family val="2"/>
      </rPr>
      <t xml:space="preserve">Block D: </t>
    </r>
    <r>
      <rPr>
        <b/>
        <sz val="12"/>
        <color indexed="9"/>
        <rFont val="Arial"/>
        <family val="2"/>
      </rPr>
      <t xml:space="preserve"> ADMINISTRATIVE EXPENSES / АДМИНИСТРАТИВНО-ХОЗЯЙСТВЕННЫЕ ЗАТРАТЫ </t>
    </r>
  </si>
  <si>
    <t xml:space="preserve">Block D:  ADMINISTRATIVE EXPENSES / АДМИНИСТРАТИВНО-ХОЗЯЙСТВЕННЫЕ ЗАТРАТЫ </t>
  </si>
  <si>
    <t>Salary of Managing staff and   workers, office employees, specialists / Заработная плата АУП и РСС</t>
  </si>
  <si>
    <t>Depreciation of buildings and constructions / Амортизация зданий и сооружений</t>
  </si>
  <si>
    <r>
      <rPr>
        <sz val="10"/>
        <rFont val="Arial Cyr"/>
        <family val="0"/>
      </rPr>
      <t>Depreciation of buildings and constructions / Амортизация зданий и сооружений</t>
    </r>
  </si>
  <si>
    <r>
      <t>Write</t>
    </r>
    <r>
      <rPr>
        <sz val="10"/>
        <rFont val="Arial Cyr"/>
        <family val="0"/>
      </rPr>
      <t>-off of the equipment in the piece price  / Списание оснастки на ед. детали</t>
    </r>
  </si>
  <si>
    <r>
      <rPr>
        <b/>
        <sz val="18"/>
        <color indexed="9"/>
        <rFont val="Arial"/>
        <family val="2"/>
      </rPr>
      <t>Block E:</t>
    </r>
    <r>
      <rPr>
        <b/>
        <sz val="12"/>
        <color indexed="9"/>
        <rFont val="Arial"/>
        <family val="2"/>
      </rPr>
      <t xml:space="preserve"> Коммерческие, </t>
    </r>
    <r>
      <rPr>
        <b/>
        <sz val="16"/>
        <color indexed="9"/>
        <rFont val="Arial"/>
        <family val="2"/>
      </rPr>
      <t xml:space="preserve"> FCA PRICE / ЦЕНА FCA </t>
    </r>
  </si>
  <si>
    <t xml:space="preserve">Block E:  FCA PRICE / ЦЕНА FCA </t>
  </si>
  <si>
    <r>
      <rPr>
        <b/>
        <sz val="16"/>
        <color indexed="9"/>
        <rFont val="Arial"/>
        <family val="2"/>
      </rPr>
      <t>Block F :</t>
    </r>
    <r>
      <rPr>
        <b/>
        <sz val="12"/>
        <color indexed="9"/>
        <rFont val="Arial"/>
        <family val="2"/>
      </rPr>
      <t xml:space="preserve">  PRODUCTION AND ASSEMBLY TOOLING LIST INCLUDING CHECK FIXTURES (Tooling Breakdown) / ПЕРЕЧЕНЬ ПРОИЗВОДСТВЕННОЙ И СБОРОЧНОЙ ОСНАСТКИ, ВКЛЮЧАЯ ПРОВЕРОЧНЫЕ ПРИСПОСОБЛЕНИЯ:</t>
    </r>
  </si>
  <si>
    <t>Block F:  PRODUCTION AND ASSEMBLY TOOLING LIST INCLUDING CHECK FIXTURES (Tooling Breakdown) / 
ПЕРЕЧЕНЬ ПРОИЗВОДСТВЕННОЙ И СБОРОЧНОЙ ОСНАСТКИ, ВКЛЮЧАЯ ПРОВЕРОЧНЫЕ ПРИСПОСОБЛЕНИЯ:</t>
  </si>
  <si>
    <t>Tooling description / Описание инструмента</t>
  </si>
  <si>
    <r>
      <rPr>
        <sz val="10"/>
        <rFont val="Arial Cyr"/>
        <family val="0"/>
      </rPr>
      <t>Tooling description / 
Описание инструмента</t>
    </r>
  </si>
  <si>
    <t>Max tooling capacity / Стойкость оснастки</t>
  </si>
  <si>
    <r>
      <t xml:space="preserve">Max </t>
    </r>
    <r>
      <rPr>
        <sz val="10"/>
        <rFont val="Arial Cyr"/>
        <family val="0"/>
      </rPr>
      <t>tooling capacity / 
Стойкость оснастки</t>
    </r>
  </si>
  <si>
    <t>Costs for tooling material / Стоимость материалов для изготовления</t>
  </si>
  <si>
    <r>
      <t xml:space="preserve">Costs for </t>
    </r>
    <r>
      <rPr>
        <sz val="10"/>
        <rFont val="Arial Cyr"/>
        <family val="0"/>
      </rPr>
      <t>tooling material / Стоимость материалов для изготовления</t>
    </r>
  </si>
  <si>
    <t>Costs for tooling built / Стоимость изготовления оснастки</t>
  </si>
  <si>
    <r>
      <t>Costs fo</t>
    </r>
    <r>
      <rPr>
        <sz val="10"/>
        <rFont val="Arial Cyr"/>
        <family val="0"/>
      </rPr>
      <t>r tooling built / Стоимость изготовления оснастки</t>
    </r>
  </si>
  <si>
    <r>
      <rPr>
        <b/>
        <sz val="16"/>
        <color indexed="9"/>
        <rFont val="Arial"/>
        <family val="2"/>
      </rPr>
      <t>Block G :</t>
    </r>
    <r>
      <rPr>
        <b/>
        <sz val="12"/>
        <color indexed="9"/>
        <rFont val="Arial"/>
        <family val="2"/>
      </rPr>
      <t xml:space="preserve">  PRODUCTION PREPARATION (list of works)</t>
    </r>
    <r>
      <rPr>
        <b/>
        <sz val="12"/>
        <color indexed="10"/>
        <rFont val="Arial"/>
        <family val="2"/>
      </rPr>
      <t xml:space="preserve"> </t>
    </r>
    <r>
      <rPr>
        <b/>
        <sz val="12"/>
        <color indexed="9"/>
        <rFont val="Arial"/>
        <family val="2"/>
      </rPr>
      <t>/ ПОДГОТОВКА ПРОИЗВОДСТВА (перечень работ)</t>
    </r>
  </si>
  <si>
    <t xml:space="preserve">Block H: INVESTMENTS which are not included into the piece price / ИВЕСТИЦИИ  не входящие в стоимость детали </t>
  </si>
  <si>
    <t xml:space="preserve">Block H: INVESTMENTS which are not included into the piece price / 
ИВЕСТИЦИИ  не входящие в стоимость детали </t>
  </si>
  <si>
    <t>Block G: PRODUCTION PREPARATION (list of works) / 
ПОДГОТОВКА ПРОИЗВОДСТВА (перечень работ)</t>
  </si>
  <si>
    <t>Total production preparation costs  / Общая стоимость</t>
  </si>
  <si>
    <t>Applicability on a vehicle/ Количество деталей на 1 автомобиль</t>
  </si>
  <si>
    <t>Краткое описание метода производства детали (литье, штамповка, сборка и т.д.)/ Short description of the production method of the part (casting, pressing, etc.)</t>
  </si>
  <si>
    <t>Наименование закупаемого сырья, материалов, компонентов (далее материалы) / Name of purchased material, components (further: material)</t>
  </si>
  <si>
    <t>Единицы измерения используемого материала (кг, гр., метр,  пог.м, кв.м., куб.м. и пр) / units of measure of the material used (kg, g, m, lin m, sq. m, cub. m, etc.)</t>
  </si>
  <si>
    <t>Норма расхода используемого материала в указанной единице измерения Брутто - общее количество сырья, КИ ,используемые в производстве данной детали / Gross norm of consumption of the material in the unit of measurement indicated - total quantity of materials, component parts, used for production of the part</t>
  </si>
  <si>
    <t>Цена материала за единицу измерения в валюте предложения, без ТЗР, без НДС (кроме компаний, работающих без уплаты НДС). 
При использовании в себестоимости импортных компонентов или сырья, закупаемого по импорту с позиции поставщика, заполняются п.5.1. и 5.2.: / Price of material for a unit of measure in the quotation currency, without transport costs, without VAT (except companies, which do not pay VAT). 
If import components and materials constitute the prime cost and are purchased from import suppliers, blocks 5.1 and 5.2 are to be filled in)</t>
  </si>
  <si>
    <t>Цена реализации отходов, за единицу измерения, без НДС, без ТЗР (для отходов, реализуемых на вторичную переработку) / Scrap price for a unit of measure, without transport costs, without VAT (for scrap which is sold to be recycled)</t>
  </si>
  <si>
    <t>Сумма затраты на доставку материалов, транспортно-заготовительные расходы применительно к каждому наименованию материалов и компонентов / Transport costs for delivery of materials, shipping and handling expenses concerning each item of materials and components.</t>
  </si>
  <si>
    <t>Наименование трудовой операции (в соответствии с технологическим процессом производства данной детали)/ Operation name (in accordance with technological process of production of the part)</t>
  </si>
  <si>
    <t>Количество рабочих, задействованных на одной операции на 1 единицу детали/ Quantity of workers per one operation for production of 1 part</t>
  </si>
  <si>
    <t>Дополнительная заработная плата основных производственных рабочих (оплата отпусков, выплаты за простой, предусмотренные ТК, оплата подросткам льготных часов, больничных и пр.) / Additional wage of main production workers (leave pay, downtime pay in accordance with Labor Code, subsidized hours for adolescents, sick leaves, etc.)</t>
  </si>
  <si>
    <t>Расчет энергозатрат на единицу оборудования: Произведение ст.3 * ст.5 * ст.6 * ст.9 / Calculation of power costs for equipment unit: Multiplication of column 3 * column 5 * column 6 * column 9</t>
  </si>
  <si>
    <t xml:space="preserve">Затраты на аренду используемого оборудования, если оборудование взято в аренду у сторонней организации./ Costs of equipment rent in case the equipment is rented from the other company </t>
  </si>
  <si>
    <t>Salary of managing staff and workers, office employees, specialists  / Заработная плата АУП и РСС</t>
  </si>
  <si>
    <t>Затраты на аренду зданий, складов и сооружений, если эти здания и сооружения взяты в аренду у сторонних организаций по договору аренды. Рассчитывается, как относительная величина относительно заработной платы основных рабочих (относит.ст.7 в блоке В). Процент определяется учетной политикой предприятия поставщика./ Rent of buildings, warehouses and constructions costs in case they are rented under the rental agreement. Is calculated as relative value relatively to wage of main production workers (Column 7 Block B). The percentage is determined by accounting policies of a supplier company.</t>
  </si>
  <si>
    <t xml:space="preserve">5.2. Цена закупаемого материала или компонента в оригинальной валюте/ Price of purchased material or component </t>
  </si>
  <si>
    <t xml:space="preserve">Цена закупаемого материала или компонента в оригинальной валюте/ Price of purchased material or component </t>
  </si>
  <si>
    <r>
      <t xml:space="preserve"> </t>
    </r>
    <r>
      <rPr>
        <b/>
        <i/>
        <sz val="9"/>
        <rFont val="Arial"/>
        <family val="2"/>
      </rPr>
      <t xml:space="preserve">Валюта закупаемого материала или компонента / </t>
    </r>
    <r>
      <rPr>
        <b/>
        <i/>
        <sz val="9"/>
        <color indexed="63"/>
        <rFont val="Arial"/>
        <family val="2"/>
      </rPr>
      <t xml:space="preserve">Currency of purchased material or component </t>
    </r>
  </si>
  <si>
    <t xml:space="preserve">5.1.  Валюта закупаемого материала или компонента / Currency of purchased material or component </t>
  </si>
  <si>
    <t>п. 5.1. и 5.2. Заполняются справочно при наличии 
импортных материалов/компонентов/  blocks 5.1 and 5.2 Are filled in for reference in case that import components and materials constitute the prime cost</t>
  </si>
  <si>
    <t>Social Tax / 
Социальный налог</t>
  </si>
  <si>
    <t>Quantity of tools / Кол-во</t>
  </si>
  <si>
    <t>Total tooling costs / 
Общая стоимость</t>
  </si>
  <si>
    <t>Total tooling costs / Общая стоимость</t>
  </si>
  <si>
    <t>Total (A) / Итого:</t>
  </si>
  <si>
    <t>Total (D) / Итого:</t>
  </si>
  <si>
    <t>Total  (A) / Итого:</t>
  </si>
  <si>
    <t>Name of equipment / Наименование оборудования</t>
  </si>
  <si>
    <t xml:space="preserve">Currency / 
Валюта предложения </t>
  </si>
  <si>
    <r>
      <rPr>
        <b/>
        <sz val="14"/>
        <color indexed="13"/>
        <rFont val="Arial Cyr"/>
        <family val="0"/>
      </rPr>
      <t xml:space="preserve">COMPULSORY TO BE FILLED IN </t>
    </r>
    <r>
      <rPr>
        <b/>
        <sz val="14"/>
        <color indexed="9"/>
        <rFont val="Arial Cyr"/>
        <family val="0"/>
      </rPr>
      <t>/ 
ОБЯЗАТЕЛЬНО К ЗАПОЛНЕНИЮ</t>
    </r>
  </si>
  <si>
    <t xml:space="preserve">SOP Start of production / 
Начало производства </t>
  </si>
  <si>
    <r>
      <rPr>
        <b/>
        <sz val="14"/>
        <color indexed="9"/>
        <rFont val="Arial Cyr"/>
        <family val="0"/>
      </rPr>
      <t>EOP End of production / 
Конец производства</t>
    </r>
  </si>
  <si>
    <r>
      <t xml:space="preserve">* at expenses more than 5% of the price 
to fill out the table the tool </t>
    </r>
    <r>
      <rPr>
        <b/>
        <sz val="14"/>
        <color indexed="60"/>
        <rFont val="Arial"/>
        <family val="2"/>
      </rPr>
      <t>/ при затратах более 5% от цены заполнять таблицу инструмент</t>
    </r>
    <r>
      <rPr>
        <b/>
        <sz val="12"/>
        <color indexed="60"/>
        <rFont val="Arial"/>
        <family val="2"/>
      </rPr>
      <t xml:space="preserve"> </t>
    </r>
  </si>
  <si>
    <t>A+B+C+D: Итого производственная себестоимость:</t>
  </si>
  <si>
    <t>Логистика в цене / Logistics in the price</t>
  </si>
  <si>
    <t>Цена предложения / Quotation price</t>
  </si>
  <si>
    <t xml:space="preserve"> Tooling cost added to a piece price / Списание оснастки на ед.детали, </t>
  </si>
  <si>
    <t>Количество деталей, на которые распределяется стоимость подготовки / Quantity of  parts in the price of which is included the production preparation cost</t>
  </si>
  <si>
    <t>Количество деталей, на которые распределяется стоимость оснастки / Quantity of  parts in the price of which is included the tooling cost</t>
  </si>
  <si>
    <t xml:space="preserve"> Quantity of parts the tooling cost to be divided into / Количество деталей для списания оснастки </t>
  </si>
  <si>
    <t>Production preparation cost added to a piece price/ Подготовка производства на ед.детали</t>
  </si>
  <si>
    <t xml:space="preserve">  Quantity of parts the production preparation cost to be divided into / Количество деталей для списания подготовки производства</t>
  </si>
  <si>
    <t xml:space="preserve"> Logistics in the price / Логистика в цене </t>
  </si>
  <si>
    <t>Затраты на доставку единицы продукциии / Price for logistics included into the piece price</t>
  </si>
  <si>
    <t>Расчет стоимости списания подготовки производства на единицу продукции / Cost of production preparation divided to the quantity of parts and added to the piece price</t>
  </si>
  <si>
    <t>Расчет стоимости списания оснастки на единицу продукции / Cost of tooling divided to the quantity of parts and added to the piece price</t>
  </si>
  <si>
    <t>Quantity of parts the tooling cost to be divided into/ Количество деталей для списания оснастки</t>
  </si>
  <si>
    <t>Cost of tooling added to a piece price / Списание оснастки на ед.детали</t>
  </si>
  <si>
    <t>Quantity of parts the production preparation cost to be divided into / Количество деталей для списания подготовки производства</t>
  </si>
  <si>
    <t>Cost of production preparation added to a piece price / Подготовка производства на ед.детали</t>
  </si>
</sst>
</file>

<file path=xl/styles.xml><?xml version="1.0" encoding="utf-8"?>
<styleSheet xmlns="http://schemas.openxmlformats.org/spreadsheetml/2006/main">
  <numFmts count="3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quot;$&quot;* #,##0.00_);_(&quot;$&quot;* \(#,##0.00\);_(&quot;$&quot;* &quot;-&quot;??_);_(@_)"/>
    <numFmt numFmtId="181" formatCode="_(&quot;$&quot;* #,##0_);_(&quot;$&quot;* \(#,##0\);_(&quot;$&quot;* &quot;-&quot;_);_(@_)"/>
    <numFmt numFmtId="182" formatCode="_(* #,##0.00_);_(* \(#,##0.00\);_(* &quot;-&quot;??_);_(@_)"/>
    <numFmt numFmtId="183" formatCode="_(* #,##0_);_(* \(#,##0\);_(* &quot;-&quot;_);_(@_)"/>
    <numFmt numFmtId="184" formatCode="0.0"/>
    <numFmt numFmtId="185" formatCode="0.0000"/>
    <numFmt numFmtId="186" formatCode="0.0%"/>
    <numFmt numFmtId="187" formatCode="#,##0.00_р_."/>
    <numFmt numFmtId="188" formatCode="#,##0.000"/>
    <numFmt numFmtId="189" formatCode="0.000"/>
    <numFmt numFmtId="190" formatCode="#,##0.0"/>
  </numFmts>
  <fonts count="112">
    <font>
      <sz val="10"/>
      <name val="Arial Cyr"/>
      <family val="0"/>
    </font>
    <font>
      <b/>
      <sz val="9"/>
      <name val="Arial"/>
      <family val="2"/>
    </font>
    <font>
      <u val="single"/>
      <sz val="10"/>
      <color indexed="12"/>
      <name val="Arial"/>
      <family val="2"/>
    </font>
    <font>
      <sz val="10"/>
      <name val="Arial"/>
      <family val="2"/>
    </font>
    <font>
      <u val="single"/>
      <sz val="10"/>
      <color indexed="36"/>
      <name val="Arial"/>
      <family val="2"/>
    </font>
    <font>
      <sz val="8"/>
      <name val="Arial Cyr"/>
      <family val="0"/>
    </font>
    <font>
      <b/>
      <sz val="10"/>
      <name val="Arial"/>
      <family val="2"/>
    </font>
    <font>
      <b/>
      <sz val="10"/>
      <color indexed="10"/>
      <name val="Arial"/>
      <family val="2"/>
    </font>
    <font>
      <b/>
      <sz val="11"/>
      <name val="Arial"/>
      <family val="2"/>
    </font>
    <font>
      <b/>
      <sz val="12"/>
      <name val="Arial"/>
      <family val="2"/>
    </font>
    <font>
      <b/>
      <sz val="10"/>
      <name val="Times New Roman"/>
      <family val="1"/>
    </font>
    <font>
      <sz val="10"/>
      <name val="Times New Roman"/>
      <family val="1"/>
    </font>
    <font>
      <b/>
      <i/>
      <sz val="12"/>
      <color indexed="9"/>
      <name val="Arial"/>
      <family val="2"/>
    </font>
    <font>
      <b/>
      <sz val="10"/>
      <name val="Arial Cyr"/>
      <family val="0"/>
    </font>
    <font>
      <b/>
      <sz val="12"/>
      <color indexed="9"/>
      <name val="Arial Cyr"/>
      <family val="0"/>
    </font>
    <font>
      <b/>
      <sz val="20"/>
      <name val="Arial"/>
      <family val="2"/>
    </font>
    <font>
      <b/>
      <sz val="20"/>
      <color indexed="23"/>
      <name val="Arial"/>
      <family val="2"/>
    </font>
    <font>
      <b/>
      <sz val="14"/>
      <name val="Arial"/>
      <family val="2"/>
    </font>
    <font>
      <sz val="12"/>
      <name val="Arial"/>
      <family val="2"/>
    </font>
    <font>
      <b/>
      <sz val="12"/>
      <color indexed="9"/>
      <name val="Arial"/>
      <family val="2"/>
    </font>
    <font>
      <b/>
      <sz val="12"/>
      <color indexed="10"/>
      <name val="Arial"/>
      <family val="2"/>
    </font>
    <font>
      <b/>
      <i/>
      <sz val="9"/>
      <color indexed="63"/>
      <name val="Arial"/>
      <family val="2"/>
    </font>
    <font>
      <b/>
      <i/>
      <sz val="9"/>
      <name val="Arial"/>
      <family val="2"/>
    </font>
    <font>
      <b/>
      <i/>
      <sz val="12"/>
      <name val="Arial"/>
      <family val="2"/>
    </font>
    <font>
      <b/>
      <sz val="12"/>
      <color indexed="8"/>
      <name val="Arial"/>
      <family val="2"/>
    </font>
    <font>
      <b/>
      <sz val="16"/>
      <color indexed="9"/>
      <name val="Arial"/>
      <family val="2"/>
    </font>
    <font>
      <b/>
      <sz val="18"/>
      <color indexed="9"/>
      <name val="Arial"/>
      <family val="2"/>
    </font>
    <font>
      <b/>
      <sz val="20"/>
      <color indexed="9"/>
      <name val="Arial"/>
      <family val="2"/>
    </font>
    <font>
      <b/>
      <sz val="18"/>
      <name val="Arial"/>
      <family val="2"/>
    </font>
    <font>
      <sz val="11"/>
      <name val="Arial"/>
      <family val="2"/>
    </font>
    <font>
      <b/>
      <sz val="11"/>
      <color indexed="9"/>
      <name val="Arial Cyr"/>
      <family val="0"/>
    </font>
    <font>
      <b/>
      <i/>
      <sz val="10"/>
      <name val="Arial Cyr"/>
      <family val="0"/>
    </font>
    <font>
      <b/>
      <sz val="14"/>
      <name val="Arial Cyr"/>
      <family val="0"/>
    </font>
    <font>
      <b/>
      <sz val="14"/>
      <color indexed="9"/>
      <name val="Arial Cyr"/>
      <family val="0"/>
    </font>
    <font>
      <b/>
      <sz val="12"/>
      <color indexed="60"/>
      <name val="Arial"/>
      <family val="2"/>
    </font>
    <font>
      <b/>
      <sz val="14"/>
      <color indexed="13"/>
      <name val="Arial Cyr"/>
      <family val="0"/>
    </font>
    <font>
      <sz val="14"/>
      <color indexed="8"/>
      <name val="Arial"/>
      <family val="2"/>
    </font>
    <font>
      <sz val="14"/>
      <name val="Arial"/>
      <family val="2"/>
    </font>
    <font>
      <i/>
      <sz val="14"/>
      <name val="Arial"/>
      <family val="2"/>
    </font>
    <font>
      <b/>
      <sz val="16"/>
      <color indexed="10"/>
      <name val="Arial"/>
      <family val="2"/>
    </font>
    <font>
      <sz val="16"/>
      <name val="Arial"/>
      <family val="2"/>
    </font>
    <font>
      <b/>
      <sz val="16"/>
      <name val="Arial"/>
      <family val="2"/>
    </font>
    <font>
      <b/>
      <sz val="14"/>
      <color indexed="8"/>
      <name val="Arial"/>
      <family val="2"/>
    </font>
    <font>
      <b/>
      <sz val="14"/>
      <color indexed="53"/>
      <name val="Arial"/>
      <family val="2"/>
    </font>
    <font>
      <b/>
      <sz val="16"/>
      <color indexed="8"/>
      <name val="Arial"/>
      <family val="2"/>
    </font>
    <font>
      <b/>
      <i/>
      <sz val="16"/>
      <name val="Arial"/>
      <family val="2"/>
    </font>
    <font>
      <b/>
      <sz val="14"/>
      <color indexed="6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1"/>
      <color indexed="10"/>
      <name val="Arial"/>
      <family val="2"/>
    </font>
    <font>
      <b/>
      <sz val="14"/>
      <color indexed="10"/>
      <name val="Arial Cyr"/>
      <family val="0"/>
    </font>
    <font>
      <b/>
      <i/>
      <sz val="10"/>
      <color indexed="56"/>
      <name val="Arial Cyr"/>
      <family val="0"/>
    </font>
    <font>
      <i/>
      <sz val="10"/>
      <color indexed="56"/>
      <name val="Arial Cyr"/>
      <family val="0"/>
    </font>
    <font>
      <b/>
      <sz val="14"/>
      <color indexed="10"/>
      <name val="Arial"/>
      <family val="2"/>
    </font>
    <font>
      <b/>
      <sz val="14"/>
      <color indexed="9"/>
      <name val="Arial"/>
      <family val="2"/>
    </font>
    <font>
      <b/>
      <i/>
      <sz val="14"/>
      <color indexed="63"/>
      <name val="Arial"/>
      <family val="2"/>
    </font>
    <font>
      <b/>
      <i/>
      <sz val="14"/>
      <color indexed="23"/>
      <name val="Arial"/>
      <family val="2"/>
    </font>
    <font>
      <b/>
      <sz val="11"/>
      <color indexed="18"/>
      <name val="Arial"/>
      <family val="2"/>
    </font>
    <font>
      <b/>
      <i/>
      <sz val="11"/>
      <color indexed="9"/>
      <name val="Arial"/>
      <family val="2"/>
    </font>
    <font>
      <b/>
      <i/>
      <sz val="9"/>
      <color indexed="8"/>
      <name val="Arial"/>
      <family val="2"/>
    </font>
    <font>
      <b/>
      <i/>
      <sz val="12"/>
      <color indexed="63"/>
      <name val="Arial"/>
      <family val="2"/>
    </font>
    <font>
      <i/>
      <sz val="11"/>
      <color indexed="1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1"/>
      <color rgb="FFFF0000"/>
      <name val="Arial"/>
      <family val="2"/>
    </font>
    <font>
      <b/>
      <sz val="14"/>
      <color rgb="FFFF0000"/>
      <name val="Arial Cyr"/>
      <family val="0"/>
    </font>
    <font>
      <b/>
      <i/>
      <sz val="10"/>
      <color rgb="FF002060"/>
      <name val="Arial Cyr"/>
      <family val="0"/>
    </font>
    <font>
      <i/>
      <sz val="10"/>
      <color rgb="FF002060"/>
      <name val="Arial Cyr"/>
      <family val="0"/>
    </font>
    <font>
      <b/>
      <sz val="14"/>
      <color rgb="FFFF0000"/>
      <name val="Arial"/>
      <family val="2"/>
    </font>
    <font>
      <b/>
      <sz val="14"/>
      <color theme="0"/>
      <name val="Arial Cyr"/>
      <family val="0"/>
    </font>
    <font>
      <b/>
      <sz val="14"/>
      <color theme="0"/>
      <name val="Arial"/>
      <family val="2"/>
    </font>
    <font>
      <b/>
      <i/>
      <sz val="14"/>
      <color theme="1" tint="0.34999001026153564"/>
      <name val="Arial"/>
      <family val="2"/>
    </font>
    <font>
      <b/>
      <i/>
      <sz val="14"/>
      <color theme="0" tint="-0.4999699890613556"/>
      <name val="Arial"/>
      <family val="2"/>
    </font>
    <font>
      <b/>
      <sz val="12"/>
      <color rgb="FFC00000"/>
      <name val="Arial"/>
      <family val="2"/>
    </font>
    <font>
      <b/>
      <sz val="11"/>
      <color theme="3" tint="-0.24997000396251678"/>
      <name val="Arial"/>
      <family val="2"/>
    </font>
    <font>
      <b/>
      <sz val="12"/>
      <color theme="0"/>
      <name val="Arial"/>
      <family val="2"/>
    </font>
    <font>
      <b/>
      <i/>
      <sz val="12"/>
      <color theme="1" tint="0.24998000264167786"/>
      <name val="Arial"/>
      <family val="2"/>
    </font>
    <font>
      <b/>
      <i/>
      <sz val="9"/>
      <color theme="1"/>
      <name val="Arial"/>
      <family val="2"/>
    </font>
    <font>
      <b/>
      <i/>
      <sz val="9"/>
      <color theme="1" tint="0.34999001026153564"/>
      <name val="Arial"/>
      <family val="2"/>
    </font>
    <font>
      <b/>
      <i/>
      <sz val="11"/>
      <color theme="0"/>
      <name val="Arial"/>
      <family val="2"/>
    </font>
    <font>
      <b/>
      <sz val="11"/>
      <color theme="0"/>
      <name val="Arial Cyr"/>
      <family val="0"/>
    </font>
    <font>
      <i/>
      <sz val="11"/>
      <color theme="3" tint="-0.24997000396251678"/>
      <name val="Arial Cyr"/>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theme="0"/>
        <bgColor indexed="64"/>
      </patternFill>
    </fill>
    <fill>
      <patternFill patternType="solid">
        <fgColor theme="8"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002060"/>
        <bgColor indexed="64"/>
      </patternFill>
    </fill>
    <fill>
      <patternFill patternType="solid">
        <fgColor theme="2"/>
        <bgColor indexed="64"/>
      </patternFill>
    </fill>
    <fill>
      <patternFill patternType="solid">
        <fgColor theme="3"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double"/>
    </border>
    <border>
      <left style="thin"/>
      <right>
        <color indexed="63"/>
      </right>
      <top>
        <color indexed="63"/>
      </top>
      <bottom style="dotted"/>
    </border>
    <border>
      <left style="dashDot">
        <color theme="1" tint="0.34999001026153564"/>
      </left>
      <right>
        <color indexed="63"/>
      </right>
      <top style="dashDot">
        <color theme="1" tint="0.34999001026153564"/>
      </top>
      <bottom style="dashDot">
        <color theme="1" tint="0.34999001026153564"/>
      </bottom>
    </border>
    <border>
      <left style="dashDot">
        <color theme="1" tint="0.34999001026153564"/>
      </left>
      <right style="dashDot">
        <color theme="1" tint="0.34999001026153564"/>
      </right>
      <top style="dashDot">
        <color theme="1" tint="0.34999001026153564"/>
      </top>
      <bottom style="dashDot">
        <color theme="1" tint="0.34999001026153564"/>
      </bottom>
    </border>
    <border>
      <left style="thin"/>
      <right style="dashDot">
        <color theme="1" tint="0.34999001026153564"/>
      </right>
      <top style="dotted"/>
      <bottom style="dotted"/>
    </border>
    <border>
      <left style="dashDot">
        <color theme="1" tint="0.34999001026153564"/>
      </left>
      <right style="dashDot">
        <color theme="1" tint="0.34999001026153564"/>
      </right>
      <top style="dashDot">
        <color theme="1" tint="0.34999001026153564"/>
      </top>
      <bottom>
        <color indexed="63"/>
      </bottom>
    </border>
    <border>
      <left>
        <color indexed="63"/>
      </left>
      <right style="dashDot">
        <color theme="1" tint="0.34999001026153564"/>
      </right>
      <top>
        <color indexed="63"/>
      </top>
      <bottom>
        <color indexed="63"/>
      </bottom>
    </border>
    <border>
      <left style="dashDot">
        <color theme="1" tint="0.34999001026153564"/>
      </left>
      <right style="dashDot">
        <color theme="1" tint="0.34999001026153564"/>
      </right>
      <top>
        <color indexed="63"/>
      </top>
      <bottom style="dashDot">
        <color theme="1" tint="0.34999001026153564"/>
      </bottom>
    </border>
    <border>
      <left>
        <color indexed="63"/>
      </left>
      <right style="dashDot">
        <color theme="1" tint="0.34999001026153564"/>
      </right>
      <top style="dashDot">
        <color theme="1" tint="0.24998000264167786"/>
      </top>
      <bottom style="dashDot">
        <color theme="1" tint="0.34999001026153564"/>
      </bottom>
    </border>
    <border>
      <left style="dashDot">
        <color theme="1" tint="0.34999001026153564"/>
      </left>
      <right>
        <color indexed="63"/>
      </right>
      <top>
        <color indexed="63"/>
      </top>
      <bottom style="dashDot">
        <color theme="1" tint="0.34999001026153564"/>
      </bottom>
    </border>
    <border>
      <left style="thin"/>
      <right>
        <color indexed="63"/>
      </right>
      <top style="dotted"/>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dashDot">
        <color theme="1" tint="0.34999001026153564"/>
      </left>
      <right style="dashDot">
        <color theme="1" tint="0.34999001026153564"/>
      </right>
      <top style="dashDot">
        <color theme="1" tint="0.34999001026153564"/>
      </top>
      <bottom style="thin"/>
    </border>
    <border>
      <left style="dashDot">
        <color theme="1" tint="0.34999001026153564"/>
      </left>
      <right style="dashDot">
        <color theme="1" tint="0.34999001026153564"/>
      </right>
      <top style="thin"/>
      <bottom style="dashDot">
        <color theme="1" tint="0.34999001026153564"/>
      </bottom>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0" fillId="0" borderId="0">
      <alignment/>
      <protection/>
    </xf>
    <xf numFmtId="0" fontId="3" fillId="0" borderId="0">
      <alignment/>
      <protection/>
    </xf>
    <xf numFmtId="0" fontId="4" fillId="0" borderId="0" applyNumberFormat="0" applyFill="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93" fillId="32" borderId="0" applyNumberFormat="0" applyBorder="0" applyAlignment="0" applyProtection="0"/>
  </cellStyleXfs>
  <cellXfs count="394">
    <xf numFmtId="0" fontId="0" fillId="0" borderId="0" xfId="0" applyAlignment="1">
      <alignment/>
    </xf>
    <xf numFmtId="0" fontId="6" fillId="33" borderId="0" xfId="54" applyFont="1" applyFill="1" applyBorder="1" applyAlignment="1" applyProtection="1">
      <alignment horizontal="center" vertical="center" wrapText="1"/>
      <protection hidden="1"/>
    </xf>
    <xf numFmtId="0" fontId="0" fillId="34" borderId="0" xfId="0" applyFont="1" applyFill="1" applyAlignment="1" applyProtection="1">
      <alignment/>
      <protection hidden="1"/>
    </xf>
    <xf numFmtId="0" fontId="6" fillId="4" borderId="10" xfId="54" applyFont="1" applyFill="1" applyBorder="1" applyAlignment="1" applyProtection="1">
      <alignment horizontal="center" vertical="center" wrapText="1"/>
      <protection hidden="1"/>
    </xf>
    <xf numFmtId="0" fontId="10" fillId="34" borderId="10" xfId="0" applyFont="1" applyFill="1" applyBorder="1" applyAlignment="1" applyProtection="1">
      <alignment horizontal="center" vertical="center"/>
      <protection hidden="1"/>
    </xf>
    <xf numFmtId="0" fontId="11" fillId="34" borderId="10" xfId="54" applyFont="1" applyFill="1" applyBorder="1" applyAlignment="1" applyProtection="1">
      <alignment vertical="center" wrapText="1"/>
      <protection hidden="1"/>
    </xf>
    <xf numFmtId="0" fontId="11" fillId="34" borderId="10" xfId="54" applyFont="1" applyFill="1" applyBorder="1" applyAlignment="1" applyProtection="1">
      <alignment horizontal="center" vertical="center" wrapText="1"/>
      <protection hidden="1"/>
    </xf>
    <xf numFmtId="0" fontId="10" fillId="34" borderId="10" xfId="54" applyFont="1" applyFill="1" applyBorder="1" applyAlignment="1" applyProtection="1">
      <alignment vertical="center" wrapText="1"/>
      <protection hidden="1"/>
    </xf>
    <xf numFmtId="0" fontId="11" fillId="34" borderId="10" xfId="0" applyFont="1" applyFill="1" applyBorder="1" applyAlignment="1" applyProtection="1">
      <alignment vertical="center" wrapText="1"/>
      <protection hidden="1"/>
    </xf>
    <xf numFmtId="0" fontId="10" fillId="7" borderId="10" xfId="0" applyFont="1" applyFill="1" applyBorder="1" applyAlignment="1" applyProtection="1">
      <alignment horizontal="center" vertical="center"/>
      <protection hidden="1"/>
    </xf>
    <xf numFmtId="0" fontId="10" fillId="7" borderId="10" xfId="54" applyFont="1" applyFill="1" applyBorder="1" applyAlignment="1" applyProtection="1">
      <alignment vertical="center" wrapText="1"/>
      <protection hidden="1"/>
    </xf>
    <xf numFmtId="2" fontId="10" fillId="7" borderId="10" xfId="54" applyNumberFormat="1" applyFont="1" applyFill="1" applyBorder="1" applyAlignment="1" applyProtection="1">
      <alignment horizontal="center" vertical="center" wrapText="1"/>
      <protection hidden="1"/>
    </xf>
    <xf numFmtId="0" fontId="11" fillId="34" borderId="10" xfId="54" applyNumberFormat="1" applyFont="1" applyFill="1" applyBorder="1" applyAlignment="1" applyProtection="1">
      <alignment horizontal="center" vertical="center" wrapText="1"/>
      <protection hidden="1"/>
    </xf>
    <xf numFmtId="0" fontId="0" fillId="34" borderId="0" xfId="0" applyFont="1" applyFill="1" applyAlignment="1" applyProtection="1">
      <alignment wrapText="1"/>
      <protection hidden="1"/>
    </xf>
    <xf numFmtId="0" fontId="0" fillId="34" borderId="0" xfId="0" applyFill="1" applyBorder="1" applyAlignment="1" applyProtection="1">
      <alignment horizontal="center" vertical="center" wrapText="1"/>
      <protection hidden="1"/>
    </xf>
    <xf numFmtId="0" fontId="94" fillId="34" borderId="10" xfId="0" applyFont="1" applyFill="1" applyBorder="1" applyAlignment="1" applyProtection="1">
      <alignment horizontal="left" vertical="top" wrapText="1"/>
      <protection hidden="1"/>
    </xf>
    <xf numFmtId="0" fontId="3" fillId="34" borderId="0" xfId="0" applyFont="1" applyFill="1" applyBorder="1" applyAlignment="1" applyProtection="1">
      <alignment horizontal="center" vertical="center" wrapText="1"/>
      <protection hidden="1"/>
    </xf>
    <xf numFmtId="0" fontId="3" fillId="34" borderId="0" xfId="54" applyFont="1" applyFill="1" applyBorder="1" applyAlignment="1" applyProtection="1">
      <alignment vertical="center" wrapText="1"/>
      <protection hidden="1"/>
    </xf>
    <xf numFmtId="0" fontId="7" fillId="34" borderId="0" xfId="54" applyFont="1" applyFill="1" applyBorder="1" applyAlignment="1" applyProtection="1">
      <alignment horizontal="center" vertical="center" wrapText="1"/>
      <protection hidden="1"/>
    </xf>
    <xf numFmtId="0" fontId="3" fillId="34" borderId="0" xfId="54" applyFont="1" applyFill="1" applyBorder="1" applyAlignment="1" applyProtection="1">
      <alignment horizontal="center" vertical="center" wrapText="1"/>
      <protection hidden="1"/>
    </xf>
    <xf numFmtId="0" fontId="6" fillId="34" borderId="0" xfId="54" applyFont="1" applyFill="1" applyBorder="1" applyAlignment="1" applyProtection="1">
      <alignment vertical="center" wrapText="1"/>
      <protection hidden="1"/>
    </xf>
    <xf numFmtId="0" fontId="6" fillId="34" borderId="0" xfId="54" applyFont="1" applyFill="1" applyBorder="1" applyAlignment="1" applyProtection="1">
      <alignment horizontal="right" vertical="center" wrapText="1"/>
      <protection hidden="1"/>
    </xf>
    <xf numFmtId="2" fontId="6" fillId="34" borderId="0" xfId="54" applyNumberFormat="1" applyFont="1" applyFill="1" applyBorder="1" applyAlignment="1" applyProtection="1">
      <alignment horizontal="center" vertical="center" wrapText="1"/>
      <protection hidden="1"/>
    </xf>
    <xf numFmtId="0" fontId="3" fillId="34" borderId="0" xfId="0" applyFont="1" applyFill="1" applyAlignment="1" applyProtection="1">
      <alignment/>
      <protection hidden="1"/>
    </xf>
    <xf numFmtId="0" fontId="3" fillId="0" borderId="0" xfId="0" applyFont="1" applyFill="1" applyBorder="1" applyAlignment="1" applyProtection="1">
      <alignment horizontal="center" vertical="center" wrapText="1"/>
      <protection hidden="1"/>
    </xf>
    <xf numFmtId="0" fontId="6"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protection hidden="1"/>
    </xf>
    <xf numFmtId="2" fontId="3" fillId="34" borderId="0" xfId="54" applyNumberFormat="1" applyFont="1" applyFill="1" applyBorder="1" applyAlignment="1" applyProtection="1">
      <alignment horizontal="center" vertical="center" wrapText="1"/>
      <protection hidden="1"/>
    </xf>
    <xf numFmtId="0" fontId="9" fillId="34" borderId="0" xfId="54" applyFont="1" applyFill="1" applyBorder="1" applyAlignment="1" applyProtection="1">
      <alignment horizontal="left" vertical="center" wrapText="1"/>
      <protection hidden="1"/>
    </xf>
    <xf numFmtId="0" fontId="6" fillId="34" borderId="0" xfId="54" applyFont="1" applyFill="1" applyBorder="1" applyAlignment="1" applyProtection="1">
      <alignment horizontal="center" vertical="center" wrapText="1"/>
      <protection hidden="1"/>
    </xf>
    <xf numFmtId="0" fontId="3" fillId="0" borderId="10" xfId="54" applyFont="1" applyFill="1" applyBorder="1" applyAlignment="1" applyProtection="1">
      <alignment horizontal="center" vertical="center" wrapText="1"/>
      <protection hidden="1" locked="0"/>
    </xf>
    <xf numFmtId="187" fontId="3" fillId="0" borderId="10" xfId="54" applyNumberFormat="1" applyFont="1" applyFill="1" applyBorder="1" applyAlignment="1" applyProtection="1">
      <alignment horizontal="center" vertical="center" wrapText="1"/>
      <protection hidden="1" locked="0"/>
    </xf>
    <xf numFmtId="0" fontId="3" fillId="0" borderId="10" xfId="0" applyFont="1" applyFill="1" applyBorder="1" applyAlignment="1" applyProtection="1">
      <alignment horizontal="center" vertical="center" wrapText="1"/>
      <protection hidden="1" locked="0"/>
    </xf>
    <xf numFmtId="1" fontId="3" fillId="0" borderId="10" xfId="54" applyNumberFormat="1" applyFont="1" applyFill="1" applyBorder="1" applyAlignment="1" applyProtection="1">
      <alignment horizontal="center" vertical="center" wrapText="1"/>
      <protection hidden="1" locked="0"/>
    </xf>
    <xf numFmtId="0" fontId="6" fillId="0" borderId="10" xfId="54" applyFont="1" applyFill="1" applyBorder="1" applyAlignment="1" applyProtection="1">
      <alignment horizontal="center" vertical="center" wrapText="1"/>
      <protection hidden="1" locked="0"/>
    </xf>
    <xf numFmtId="187" fontId="3" fillId="0" borderId="11" xfId="54" applyNumberFormat="1" applyFont="1" applyFill="1" applyBorder="1" applyAlignment="1" applyProtection="1">
      <alignment horizontal="center" vertical="center" wrapText="1"/>
      <protection hidden="1" locked="0"/>
    </xf>
    <xf numFmtId="0" fontId="9" fillId="34" borderId="0" xfId="54" applyFont="1" applyFill="1" applyBorder="1" applyAlignment="1" applyProtection="1">
      <alignment vertical="center" wrapText="1"/>
      <protection hidden="1"/>
    </xf>
    <xf numFmtId="0" fontId="6" fillId="0" borderId="0" xfId="0" applyFont="1" applyFill="1" applyBorder="1" applyAlignment="1" applyProtection="1">
      <alignment horizontal="center" vertical="center" wrapText="1"/>
      <protection hidden="1"/>
    </xf>
    <xf numFmtId="0" fontId="1" fillId="35" borderId="0" xfId="0" applyFont="1" applyFill="1" applyBorder="1" applyAlignment="1" applyProtection="1">
      <alignment vertical="center" wrapText="1"/>
      <protection hidden="1"/>
    </xf>
    <xf numFmtId="0" fontId="13" fillId="35" borderId="0" xfId="0" applyFont="1" applyFill="1" applyBorder="1" applyAlignment="1" applyProtection="1">
      <alignment horizontal="center" vertical="center" wrapText="1"/>
      <protection hidden="1"/>
    </xf>
    <xf numFmtId="0" fontId="6" fillId="35" borderId="0" xfId="0" applyFont="1" applyFill="1" applyBorder="1" applyAlignment="1" applyProtection="1">
      <alignment horizontal="center" vertical="center" wrapText="1"/>
      <protection hidden="1"/>
    </xf>
    <xf numFmtId="0" fontId="15" fillId="34" borderId="0" xfId="0" applyFont="1" applyFill="1" applyAlignment="1" applyProtection="1">
      <alignment/>
      <protection hidden="1"/>
    </xf>
    <xf numFmtId="0" fontId="6" fillId="36" borderId="10" xfId="54" applyFont="1" applyFill="1" applyBorder="1" applyAlignment="1" applyProtection="1">
      <alignment horizontal="center" vertical="center" wrapText="1"/>
      <protection hidden="1"/>
    </xf>
    <xf numFmtId="2" fontId="17" fillId="36" borderId="10" xfId="54" applyNumberFormat="1" applyFont="1" applyFill="1" applyBorder="1" applyAlignment="1" applyProtection="1">
      <alignment horizontal="center" vertical="center" wrapText="1"/>
      <protection hidden="1"/>
    </xf>
    <xf numFmtId="2" fontId="9" fillId="36" borderId="10" xfId="0" applyNumberFormat="1" applyFont="1" applyFill="1" applyBorder="1" applyAlignment="1" applyProtection="1">
      <alignment horizontal="center" vertical="center" wrapText="1"/>
      <protection hidden="1"/>
    </xf>
    <xf numFmtId="2" fontId="9" fillId="36" borderId="10" xfId="0" applyNumberFormat="1" applyFont="1" applyFill="1" applyBorder="1" applyAlignment="1" applyProtection="1">
      <alignment horizontal="center" vertical="center" wrapText="1"/>
      <protection hidden="1"/>
    </xf>
    <xf numFmtId="0" fontId="18" fillId="34" borderId="0" xfId="0" applyFont="1" applyFill="1" applyAlignment="1" applyProtection="1">
      <alignment/>
      <protection hidden="1"/>
    </xf>
    <xf numFmtId="0" fontId="9" fillId="35" borderId="0" xfId="54" applyFont="1" applyFill="1" applyBorder="1" applyAlignment="1" applyProtection="1">
      <alignment horizontal="left" vertical="center" wrapText="1"/>
      <protection hidden="1"/>
    </xf>
    <xf numFmtId="0" fontId="3" fillId="35" borderId="0" xfId="54" applyFont="1" applyFill="1" applyBorder="1" applyAlignment="1" applyProtection="1">
      <alignment vertical="center" wrapText="1"/>
      <protection hidden="1"/>
    </xf>
    <xf numFmtId="0" fontId="3" fillId="35" borderId="0" xfId="0" applyFont="1" applyFill="1" applyBorder="1" applyAlignment="1" applyProtection="1">
      <alignment/>
      <protection hidden="1"/>
    </xf>
    <xf numFmtId="0" fontId="3" fillId="35" borderId="0" xfId="0" applyFont="1" applyFill="1" applyAlignment="1" applyProtection="1">
      <alignment/>
      <protection hidden="1"/>
    </xf>
    <xf numFmtId="1" fontId="6" fillId="36" borderId="10" xfId="54" applyNumberFormat="1" applyFont="1" applyFill="1" applyBorder="1" applyAlignment="1" applyProtection="1">
      <alignment horizontal="center" vertical="center" wrapText="1"/>
      <protection hidden="1" locked="0"/>
    </xf>
    <xf numFmtId="0" fontId="6" fillId="36" borderId="10" xfId="54" applyFont="1" applyFill="1" applyBorder="1" applyAlignment="1" applyProtection="1">
      <alignment horizontal="center" vertical="center" wrapText="1"/>
      <protection hidden="1" locked="0"/>
    </xf>
    <xf numFmtId="1" fontId="3" fillId="0" borderId="10" xfId="54" applyNumberFormat="1" applyFont="1" applyFill="1" applyBorder="1" applyAlignment="1" applyProtection="1">
      <alignment horizontal="left" vertical="center" wrapText="1"/>
      <protection hidden="1" locked="0"/>
    </xf>
    <xf numFmtId="0" fontId="13" fillId="8" borderId="0" xfId="0" applyFont="1" applyFill="1" applyBorder="1" applyAlignment="1" applyProtection="1">
      <alignment horizontal="center" vertical="center" wrapText="1"/>
      <protection hidden="1"/>
    </xf>
    <xf numFmtId="0" fontId="13" fillId="8" borderId="0" xfId="0" applyFont="1" applyFill="1" applyBorder="1" applyAlignment="1" applyProtection="1">
      <alignment vertical="center" wrapText="1"/>
      <protection hidden="1"/>
    </xf>
    <xf numFmtId="0" fontId="6" fillId="8" borderId="0" xfId="0" applyFont="1" applyFill="1" applyBorder="1" applyAlignment="1" applyProtection="1">
      <alignment horizontal="center" vertical="center" wrapText="1"/>
      <protection hidden="1"/>
    </xf>
    <xf numFmtId="0" fontId="8" fillId="8" borderId="0" xfId="0" applyFont="1" applyFill="1" applyBorder="1" applyAlignment="1" applyProtection="1">
      <alignment vertical="center" wrapText="1"/>
      <protection hidden="1"/>
    </xf>
    <xf numFmtId="0" fontId="13" fillId="8" borderId="0" xfId="0" applyFont="1" applyFill="1" applyBorder="1" applyAlignment="1" applyProtection="1">
      <alignment horizontal="center" vertical="center" wrapText="1"/>
      <protection hidden="1" locked="0"/>
    </xf>
    <xf numFmtId="2" fontId="9" fillId="8" borderId="0" xfId="54" applyNumberFormat="1" applyFont="1" applyFill="1" applyBorder="1" applyAlignment="1" applyProtection="1">
      <alignment horizontal="center" vertical="center" wrapText="1"/>
      <protection hidden="1"/>
    </xf>
    <xf numFmtId="0" fontId="18" fillId="34" borderId="0" xfId="0" applyFont="1" applyFill="1" applyBorder="1" applyAlignment="1" applyProtection="1">
      <alignment horizontal="center" vertical="center" wrapText="1"/>
      <protection hidden="1"/>
    </xf>
    <xf numFmtId="4" fontId="17" fillId="36" borderId="10" xfId="54" applyNumberFormat="1" applyFont="1" applyFill="1" applyBorder="1" applyAlignment="1" applyProtection="1">
      <alignment horizontal="center" vertical="center" wrapText="1"/>
      <protection hidden="1"/>
    </xf>
    <xf numFmtId="0" fontId="6" fillId="36" borderId="10" xfId="54" applyFont="1" applyFill="1" applyBorder="1" applyAlignment="1" applyProtection="1">
      <alignment horizontal="center" vertical="center" wrapText="1"/>
      <protection hidden="1"/>
    </xf>
    <xf numFmtId="0" fontId="6" fillId="36" borderId="12" xfId="54" applyFont="1" applyFill="1" applyBorder="1" applyAlignment="1" applyProtection="1">
      <alignment horizontal="center" vertical="center" wrapText="1"/>
      <protection hidden="1"/>
    </xf>
    <xf numFmtId="0" fontId="15" fillId="34" borderId="0" xfId="0" applyFont="1" applyFill="1" applyAlignment="1" applyProtection="1">
      <alignment wrapText="1"/>
      <protection hidden="1"/>
    </xf>
    <xf numFmtId="0" fontId="95" fillId="8" borderId="0" xfId="0" applyFont="1" applyFill="1" applyBorder="1" applyAlignment="1" applyProtection="1">
      <alignment horizontal="left" vertical="center"/>
      <protection hidden="1"/>
    </xf>
    <xf numFmtId="2" fontId="11" fillId="34" borderId="10" xfId="0" applyNumberFormat="1" applyFont="1" applyFill="1" applyBorder="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alignment/>
      <protection hidden="1"/>
    </xf>
    <xf numFmtId="0" fontId="0" fillId="0" borderId="0" xfId="0" applyAlignment="1" applyProtection="1">
      <alignment horizontal="center" vertical="center"/>
      <protection hidden="1"/>
    </xf>
    <xf numFmtId="0" fontId="13" fillId="0" borderId="10" xfId="0" applyFont="1" applyBorder="1" applyAlignment="1" applyProtection="1">
      <alignment horizontal="center" vertical="center" wrapText="1"/>
      <protection hidden="1"/>
    </xf>
    <xf numFmtId="0" fontId="0" fillId="37" borderId="10" xfId="0" applyFill="1" applyBorder="1" applyAlignment="1" applyProtection="1">
      <alignment horizontal="center" vertical="center" wrapText="1"/>
      <protection hidden="1"/>
    </xf>
    <xf numFmtId="0" fontId="0" fillId="37" borderId="11" xfId="0" applyFill="1" applyBorder="1" applyAlignment="1" applyProtection="1">
      <alignment horizontal="center" vertical="center" wrapText="1"/>
      <protection hidden="1"/>
    </xf>
    <xf numFmtId="0" fontId="0" fillId="37" borderId="10" xfId="0" applyFill="1" applyBorder="1" applyAlignment="1" applyProtection="1">
      <alignment horizontal="left" vertical="center" wrapText="1"/>
      <protection hidden="1"/>
    </xf>
    <xf numFmtId="0" fontId="0" fillId="37" borderId="11" xfId="0" applyFill="1" applyBorder="1" applyAlignment="1" applyProtection="1">
      <alignment horizontal="left" vertical="center" wrapText="1"/>
      <protection hidden="1"/>
    </xf>
    <xf numFmtId="2" fontId="0" fillId="37" borderId="10" xfId="0" applyNumberFormat="1" applyFill="1" applyBorder="1" applyAlignment="1" applyProtection="1">
      <alignment horizontal="left" vertical="center" wrapText="1"/>
      <protection hidden="1"/>
    </xf>
    <xf numFmtId="0" fontId="96" fillId="37" borderId="10" xfId="0" applyFont="1" applyFill="1" applyBorder="1" applyAlignment="1" applyProtection="1">
      <alignment horizontal="left" vertical="center" indent="1"/>
      <protection hidden="1"/>
    </xf>
    <xf numFmtId="0" fontId="0" fillId="37" borderId="10" xfId="0" applyFill="1" applyBorder="1" applyAlignment="1" applyProtection="1">
      <alignment horizontal="center" vertical="center"/>
      <protection hidden="1"/>
    </xf>
    <xf numFmtId="0" fontId="9" fillId="34" borderId="0" xfId="0" applyFont="1" applyFill="1" applyAlignment="1" applyProtection="1">
      <alignment/>
      <protection hidden="1"/>
    </xf>
    <xf numFmtId="0" fontId="0" fillId="37" borderId="10" xfId="0" applyFill="1" applyBorder="1" applyAlignment="1">
      <alignment horizontal="center" vertical="center" wrapText="1"/>
    </xf>
    <xf numFmtId="0" fontId="0" fillId="37" borderId="10" xfId="0" applyFill="1" applyBorder="1" applyAlignment="1">
      <alignment horizontal="left" vertical="center"/>
    </xf>
    <xf numFmtId="0" fontId="0" fillId="37" borderId="10" xfId="0" applyFont="1" applyFill="1" applyBorder="1" applyAlignment="1">
      <alignment horizontal="center" vertical="center" wrapText="1"/>
    </xf>
    <xf numFmtId="2" fontId="0" fillId="37" borderId="10" xfId="0" applyNumberFormat="1" applyFill="1" applyBorder="1" applyAlignment="1">
      <alignment horizontal="left" vertical="center" wrapText="1"/>
    </xf>
    <xf numFmtId="0" fontId="0" fillId="37" borderId="11" xfId="0" applyFill="1" applyBorder="1" applyAlignment="1">
      <alignment horizontal="center" vertical="center" wrapText="1"/>
    </xf>
    <xf numFmtId="0" fontId="0" fillId="37" borderId="11" xfId="0" applyFill="1" applyBorder="1" applyAlignment="1">
      <alignment horizontal="left" vertical="center"/>
    </xf>
    <xf numFmtId="0" fontId="0" fillId="37" borderId="11"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97" fillId="37" borderId="10" xfId="0" applyFont="1" applyFill="1" applyBorder="1" applyAlignment="1">
      <alignment horizontal="left" vertical="center" wrapText="1" indent="1"/>
    </xf>
    <xf numFmtId="2" fontId="97" fillId="37" borderId="10" xfId="0" applyNumberFormat="1" applyFont="1" applyFill="1" applyBorder="1" applyAlignment="1">
      <alignment horizontal="left" vertical="center" wrapText="1" indent="1"/>
    </xf>
    <xf numFmtId="0" fontId="13" fillId="37" borderId="13" xfId="0" applyFont="1" applyFill="1" applyBorder="1" applyAlignment="1">
      <alignment horizontal="center" vertical="center" wrapText="1"/>
    </xf>
    <xf numFmtId="0" fontId="0" fillId="37" borderId="13" xfId="0" applyFill="1" applyBorder="1" applyAlignment="1">
      <alignment horizontal="center" vertical="center" wrapText="1"/>
    </xf>
    <xf numFmtId="2" fontId="0" fillId="37" borderId="13" xfId="0" applyNumberFormat="1" applyFill="1" applyBorder="1" applyAlignment="1">
      <alignment horizontal="left" vertical="center" wrapText="1"/>
    </xf>
    <xf numFmtId="0" fontId="0" fillId="37" borderId="0" xfId="0" applyFill="1" applyBorder="1" applyAlignment="1">
      <alignment horizontal="center" vertical="center" wrapText="1"/>
    </xf>
    <xf numFmtId="2" fontId="0" fillId="37" borderId="12" xfId="0" applyNumberFormat="1" applyFill="1" applyBorder="1" applyAlignment="1">
      <alignment horizontal="left" vertical="center" wrapText="1"/>
    </xf>
    <xf numFmtId="0" fontId="0" fillId="37" borderId="10" xfId="0" applyFill="1" applyBorder="1" applyAlignment="1">
      <alignment horizontal="left" vertical="center" wrapText="1"/>
    </xf>
    <xf numFmtId="0" fontId="6" fillId="36" borderId="10" xfId="54" applyFont="1" applyFill="1" applyBorder="1" applyAlignment="1" applyProtection="1">
      <alignment horizontal="center" vertical="center" wrapText="1"/>
      <protection hidden="1"/>
    </xf>
    <xf numFmtId="2" fontId="9" fillId="36" borderId="10" xfId="0" applyNumberFormat="1" applyFont="1" applyFill="1" applyBorder="1" applyAlignment="1" applyProtection="1">
      <alignment horizontal="center" vertical="center" wrapText="1"/>
      <protection hidden="1"/>
    </xf>
    <xf numFmtId="0" fontId="6" fillId="36" borderId="10" xfId="0" applyFont="1" applyFill="1" applyBorder="1" applyAlignment="1" applyProtection="1">
      <alignment horizontal="center" vertical="center" wrapText="1"/>
      <protection hidden="1"/>
    </xf>
    <xf numFmtId="0" fontId="0" fillId="37" borderId="11" xfId="0" applyFill="1" applyBorder="1" applyAlignment="1">
      <alignment vertical="center" wrapText="1"/>
    </xf>
    <xf numFmtId="0" fontId="0" fillId="37" borderId="10" xfId="0" applyFill="1" applyBorder="1" applyAlignment="1">
      <alignment vertical="center" wrapText="1"/>
    </xf>
    <xf numFmtId="0" fontId="0" fillId="37" borderId="13" xfId="0" applyFill="1" applyBorder="1" applyAlignment="1">
      <alignment vertical="center" wrapText="1"/>
    </xf>
    <xf numFmtId="0" fontId="8" fillId="36" borderId="10" xfId="54" applyFont="1" applyFill="1" applyBorder="1" applyAlignment="1" applyProtection="1">
      <alignment horizontal="center" vertical="center" wrapText="1"/>
      <protection hidden="1"/>
    </xf>
    <xf numFmtId="0" fontId="8" fillId="36" borderId="11" xfId="54" applyFont="1" applyFill="1" applyBorder="1" applyAlignment="1" applyProtection="1">
      <alignment horizontal="center" vertical="center" wrapText="1"/>
      <protection hidden="1"/>
    </xf>
    <xf numFmtId="0" fontId="8" fillId="36" borderId="13" xfId="0" applyFont="1" applyFill="1" applyBorder="1" applyAlignment="1" applyProtection="1">
      <alignment horizontal="center" vertical="center" wrapText="1"/>
      <protection hidden="1"/>
    </xf>
    <xf numFmtId="0" fontId="17" fillId="0" borderId="12" xfId="0" applyFont="1" applyFill="1" applyBorder="1" applyAlignment="1" applyProtection="1">
      <alignment horizontal="center" vertical="center" wrapText="1"/>
      <protection hidden="1"/>
    </xf>
    <xf numFmtId="0" fontId="17" fillId="36" borderId="10" xfId="0" applyFont="1" applyFill="1" applyBorder="1" applyAlignment="1" applyProtection="1">
      <alignment horizontal="center" vertical="center" wrapText="1"/>
      <protection hidden="1"/>
    </xf>
    <xf numFmtId="0" fontId="9" fillId="36" borderId="10" xfId="54" applyFont="1" applyFill="1" applyBorder="1" applyAlignment="1" applyProtection="1">
      <alignment horizontal="center" vertical="center" wrapText="1"/>
      <protection hidden="1"/>
    </xf>
    <xf numFmtId="0" fontId="32" fillId="36" borderId="10" xfId="0" applyFont="1" applyFill="1" applyBorder="1" applyAlignment="1" applyProtection="1">
      <alignment horizontal="center" vertical="center" wrapText="1"/>
      <protection hidden="1"/>
    </xf>
    <xf numFmtId="0" fontId="32" fillId="8" borderId="0" xfId="0" applyFont="1" applyFill="1" applyBorder="1" applyAlignment="1" applyProtection="1">
      <alignment vertical="center" wrapText="1"/>
      <protection hidden="1"/>
    </xf>
    <xf numFmtId="0" fontId="32" fillId="8"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34" borderId="0" xfId="0" applyFont="1" applyFill="1" applyBorder="1" applyAlignment="1" applyProtection="1">
      <alignment horizontal="center" vertical="center" wrapText="1"/>
      <protection hidden="1"/>
    </xf>
    <xf numFmtId="0" fontId="98" fillId="34" borderId="10" xfId="0" applyFont="1" applyFill="1" applyBorder="1" applyAlignment="1" applyProtection="1">
      <alignment horizontal="left" vertical="top" wrapText="1"/>
      <protection hidden="1"/>
    </xf>
    <xf numFmtId="0" fontId="32" fillId="34" borderId="10" xfId="0" applyFont="1" applyFill="1" applyBorder="1" applyAlignment="1" applyProtection="1">
      <alignment horizontal="center" vertical="center" wrapText="1"/>
      <protection hidden="1" locked="0"/>
    </xf>
    <xf numFmtId="0" fontId="32" fillId="0" borderId="14" xfId="0" applyFont="1" applyFill="1" applyBorder="1" applyAlignment="1" applyProtection="1">
      <alignment horizontal="center" vertical="center" wrapText="1"/>
      <protection hidden="1" locked="0"/>
    </xf>
    <xf numFmtId="0" fontId="99" fillId="38" borderId="13" xfId="0" applyFont="1" applyFill="1" applyBorder="1" applyAlignment="1" applyProtection="1">
      <alignment horizontal="center" vertical="center" wrapText="1"/>
      <protection hidden="1"/>
    </xf>
    <xf numFmtId="0" fontId="100" fillId="38" borderId="13" xfId="54" applyFont="1" applyFill="1" applyBorder="1" applyAlignment="1" applyProtection="1">
      <alignment horizontal="center" vertical="center" wrapText="1"/>
      <protection hidden="1"/>
    </xf>
    <xf numFmtId="0" fontId="32" fillId="0" borderId="10" xfId="0" applyFont="1" applyFill="1" applyBorder="1" applyAlignment="1" applyProtection="1">
      <alignment horizontal="center" vertical="center" wrapText="1"/>
      <protection hidden="1"/>
    </xf>
    <xf numFmtId="0" fontId="32" fillId="0" borderId="10" xfId="0" applyFont="1" applyFill="1" applyBorder="1" applyAlignment="1" applyProtection="1">
      <alignment horizontal="center" vertical="center" wrapText="1"/>
      <protection hidden="1" locked="0"/>
    </xf>
    <xf numFmtId="0" fontId="17" fillId="8"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34" borderId="0" xfId="0" applyFont="1" applyFill="1" applyBorder="1" applyAlignment="1" applyProtection="1">
      <alignment horizontal="center" vertical="center" wrapText="1"/>
      <protection hidden="1"/>
    </xf>
    <xf numFmtId="0" fontId="9" fillId="34" borderId="0" xfId="0" applyFont="1" applyFill="1" applyBorder="1" applyAlignment="1" applyProtection="1">
      <alignment horizontal="center" vertical="center" wrapText="1"/>
      <protection hidden="1"/>
    </xf>
    <xf numFmtId="0" fontId="17" fillId="36" borderId="10" xfId="54" applyFont="1" applyFill="1" applyBorder="1" applyAlignment="1" applyProtection="1">
      <alignment horizontal="center" vertical="center" wrapText="1"/>
      <protection hidden="1"/>
    </xf>
    <xf numFmtId="0" fontId="17" fillId="36" borderId="13" xfId="54" applyFont="1" applyFill="1" applyBorder="1" applyAlignment="1" applyProtection="1">
      <alignment horizontal="center" vertical="center" wrapText="1"/>
      <protection hidden="1"/>
    </xf>
    <xf numFmtId="0" fontId="17" fillId="34" borderId="15" xfId="0" applyFont="1" applyFill="1" applyBorder="1" applyAlignment="1" applyProtection="1">
      <alignment horizontal="center" vertical="center" wrapText="1"/>
      <protection hidden="1"/>
    </xf>
    <xf numFmtId="0" fontId="101" fillId="39" borderId="16" xfId="54" applyFont="1" applyFill="1" applyBorder="1" applyAlignment="1" applyProtection="1">
      <alignment horizontal="center" vertical="center" wrapText="1"/>
      <protection hidden="1"/>
    </xf>
    <xf numFmtId="0" fontId="101" fillId="39" borderId="17" xfId="54" applyFont="1" applyFill="1" applyBorder="1" applyAlignment="1" applyProtection="1">
      <alignment horizontal="center" vertical="center" wrapText="1"/>
      <protection hidden="1"/>
    </xf>
    <xf numFmtId="0" fontId="37" fillId="0" borderId="10" xfId="54" applyFont="1" applyFill="1" applyBorder="1" applyAlignment="1" applyProtection="1">
      <alignment horizontal="center" vertical="center" wrapText="1"/>
      <protection hidden="1" locked="0"/>
    </xf>
    <xf numFmtId="188" fontId="37" fillId="0" borderId="10" xfId="54" applyNumberFormat="1" applyFont="1" applyFill="1" applyBorder="1" applyAlignment="1" applyProtection="1">
      <alignment horizontal="center" vertical="center" wrapText="1"/>
      <protection hidden="1" locked="0"/>
    </xf>
    <xf numFmtId="187" fontId="37" fillId="0" borderId="10" xfId="54" applyNumberFormat="1" applyFont="1" applyFill="1" applyBorder="1" applyAlignment="1" applyProtection="1">
      <alignment horizontal="center" vertical="center" wrapText="1"/>
      <protection hidden="1" locked="0"/>
    </xf>
    <xf numFmtId="2" fontId="37" fillId="36" borderId="10" xfId="54" applyNumberFormat="1" applyFont="1" applyFill="1" applyBorder="1" applyAlignment="1" applyProtection="1">
      <alignment horizontal="center" vertical="center" wrapText="1"/>
      <protection hidden="1"/>
    </xf>
    <xf numFmtId="189" fontId="37" fillId="37" borderId="10" xfId="54" applyNumberFormat="1" applyFont="1" applyFill="1" applyBorder="1" applyAlignment="1" applyProtection="1">
      <alignment horizontal="center" vertical="center" wrapText="1"/>
      <protection hidden="1" locked="0"/>
    </xf>
    <xf numFmtId="187" fontId="37" fillId="37" borderId="10" xfId="54" applyNumberFormat="1" applyFont="1" applyFill="1" applyBorder="1" applyAlignment="1" applyProtection="1">
      <alignment horizontal="center" vertical="center" wrapText="1"/>
      <protection hidden="1" locked="0"/>
    </xf>
    <xf numFmtId="0" fontId="37" fillId="34" borderId="18"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hidden="1" locked="0"/>
    </xf>
    <xf numFmtId="0" fontId="38" fillId="0" borderId="19" xfId="0" applyFont="1" applyFill="1" applyBorder="1" applyAlignment="1" applyProtection="1">
      <alignment horizontal="center" vertical="center" wrapText="1"/>
      <protection hidden="1" locked="0"/>
    </xf>
    <xf numFmtId="0" fontId="37" fillId="34" borderId="0" xfId="0" applyFont="1" applyFill="1" applyBorder="1" applyAlignment="1" applyProtection="1">
      <alignment horizontal="center" vertical="center" wrapText="1"/>
      <protection hidden="1"/>
    </xf>
    <xf numFmtId="184" fontId="37" fillId="0" borderId="10" xfId="54" applyNumberFormat="1" applyFont="1" applyFill="1" applyBorder="1" applyAlignment="1" applyProtection="1">
      <alignment horizontal="center" vertical="center" wrapText="1"/>
      <protection hidden="1" locked="0"/>
    </xf>
    <xf numFmtId="184" fontId="37" fillId="37" borderId="10" xfId="54" applyNumberFormat="1" applyFont="1" applyFill="1" applyBorder="1" applyAlignment="1" applyProtection="1">
      <alignment horizontal="center" vertical="center" wrapText="1"/>
      <protection hidden="1" locked="0"/>
    </xf>
    <xf numFmtId="0" fontId="38" fillId="0" borderId="20" xfId="0" applyFont="1" applyFill="1" applyBorder="1" applyAlignment="1" applyProtection="1">
      <alignment horizontal="center" vertical="center" wrapText="1"/>
      <protection hidden="1" locked="0"/>
    </xf>
    <xf numFmtId="0" fontId="38" fillId="0" borderId="21" xfId="0" applyFont="1" applyFill="1" applyBorder="1" applyAlignment="1" applyProtection="1">
      <alignment horizontal="center" vertical="center" wrapText="1"/>
      <protection hidden="1" locked="0"/>
    </xf>
    <xf numFmtId="0" fontId="38" fillId="0" borderId="22" xfId="0" applyFont="1" applyFill="1" applyBorder="1" applyAlignment="1" applyProtection="1">
      <alignment horizontal="center" vertical="center" wrapText="1"/>
      <protection hidden="1" locked="0"/>
    </xf>
    <xf numFmtId="2" fontId="17" fillId="36" borderId="11" xfId="54" applyNumberFormat="1" applyFont="1" applyFill="1" applyBorder="1" applyAlignment="1" applyProtection="1">
      <alignment horizontal="center" vertical="center" wrapText="1"/>
      <protection hidden="1"/>
    </xf>
    <xf numFmtId="0" fontId="38" fillId="0" borderId="23" xfId="0" applyFont="1" applyFill="1" applyBorder="1" applyAlignment="1" applyProtection="1">
      <alignment horizontal="center" vertical="center" wrapText="1"/>
      <protection hidden="1" locked="0"/>
    </xf>
    <xf numFmtId="0" fontId="39" fillId="34" borderId="0" xfId="54" applyFont="1" applyFill="1" applyBorder="1" applyAlignment="1" applyProtection="1">
      <alignment horizontal="center" vertical="center" wrapText="1"/>
      <protection hidden="1"/>
    </xf>
    <xf numFmtId="0" fontId="40" fillId="34" borderId="0" xfId="54" applyFont="1" applyFill="1" applyBorder="1" applyAlignment="1" applyProtection="1">
      <alignment horizontal="center" vertical="center" wrapText="1"/>
      <protection hidden="1"/>
    </xf>
    <xf numFmtId="0" fontId="41" fillId="34" borderId="0" xfId="54" applyFont="1" applyFill="1" applyBorder="1" applyAlignment="1" applyProtection="1">
      <alignment vertical="center" wrapText="1"/>
      <protection hidden="1"/>
    </xf>
    <xf numFmtId="2" fontId="41" fillId="36" borderId="10" xfId="54" applyNumberFormat="1" applyFont="1" applyFill="1" applyBorder="1" applyAlignment="1" applyProtection="1">
      <alignment horizontal="center" vertical="center" wrapText="1"/>
      <protection hidden="1"/>
    </xf>
    <xf numFmtId="0" fontId="40" fillId="34" borderId="24" xfId="0" applyFont="1" applyFill="1" applyBorder="1" applyAlignment="1" applyProtection="1">
      <alignment horizontal="center" vertical="center" wrapText="1"/>
      <protection hidden="1"/>
    </xf>
    <xf numFmtId="0" fontId="40" fillId="34" borderId="0" xfId="0" applyFont="1" applyFill="1" applyBorder="1" applyAlignment="1" applyProtection="1">
      <alignment horizontal="center" vertical="center" wrapText="1"/>
      <protection hidden="1"/>
    </xf>
    <xf numFmtId="1" fontId="42" fillId="34" borderId="25" xfId="54" applyNumberFormat="1" applyFont="1" applyFill="1" applyBorder="1" applyAlignment="1" applyProtection="1">
      <alignment horizontal="center" vertical="center" wrapText="1"/>
      <protection hidden="1" locked="0"/>
    </xf>
    <xf numFmtId="2" fontId="37" fillId="0" borderId="10" xfId="54" applyNumberFormat="1" applyFont="1" applyFill="1" applyBorder="1" applyAlignment="1" applyProtection="1">
      <alignment horizontal="center" vertical="center" wrapText="1"/>
      <protection hidden="1" locked="0"/>
    </xf>
    <xf numFmtId="189" fontId="37" fillId="0" borderId="10" xfId="54" applyNumberFormat="1" applyFont="1" applyFill="1" applyBorder="1" applyAlignment="1" applyProtection="1">
      <alignment horizontal="center" vertical="center" wrapText="1"/>
      <protection hidden="1" locked="0"/>
    </xf>
    <xf numFmtId="1" fontId="17" fillId="34" borderId="25" xfId="54" applyNumberFormat="1" applyFont="1" applyFill="1" applyBorder="1" applyAlignment="1" applyProtection="1">
      <alignment horizontal="center" vertical="center" wrapText="1"/>
      <protection hidden="1" locked="0"/>
    </xf>
    <xf numFmtId="0" fontId="37" fillId="34" borderId="25" xfId="54" applyFont="1" applyFill="1" applyBorder="1" applyAlignment="1" applyProtection="1">
      <alignment horizontal="center" vertical="center" wrapText="1"/>
      <protection hidden="1" locked="0"/>
    </xf>
    <xf numFmtId="2" fontId="37" fillId="0" borderId="11" xfId="54" applyNumberFormat="1" applyFont="1" applyFill="1" applyBorder="1" applyAlignment="1" applyProtection="1">
      <alignment horizontal="center" vertical="center" wrapText="1"/>
      <protection hidden="1" locked="0"/>
    </xf>
    <xf numFmtId="0" fontId="9" fillId="36" borderId="25" xfId="54" applyFont="1" applyFill="1" applyBorder="1" applyAlignment="1" applyProtection="1">
      <alignment horizontal="center" vertical="center" wrapText="1"/>
      <protection hidden="1"/>
    </xf>
    <xf numFmtId="0" fontId="17" fillId="36" borderId="25" xfId="54" applyFont="1" applyFill="1" applyBorder="1" applyAlignment="1" applyProtection="1">
      <alignment horizontal="center" vertical="center" wrapText="1"/>
      <protection hidden="1"/>
    </xf>
    <xf numFmtId="0" fontId="9" fillId="36" borderId="11" xfId="0" applyFont="1" applyFill="1" applyBorder="1" applyAlignment="1" applyProtection="1">
      <alignment horizontal="center" vertical="center" wrapText="1"/>
      <protection hidden="1"/>
    </xf>
    <xf numFmtId="0" fontId="17" fillId="36" borderId="12" xfId="0" applyFont="1" applyFill="1" applyBorder="1" applyAlignment="1" applyProtection="1">
      <alignment horizontal="center" vertical="center" wrapText="1"/>
      <protection hidden="1"/>
    </xf>
    <xf numFmtId="0" fontId="17" fillId="36" borderId="11" xfId="0" applyFont="1" applyFill="1" applyBorder="1" applyAlignment="1" applyProtection="1">
      <alignment horizontal="center" vertical="center" wrapText="1"/>
      <protection hidden="1"/>
    </xf>
    <xf numFmtId="0" fontId="17" fillId="36" borderId="0" xfId="0" applyFont="1" applyFill="1" applyBorder="1" applyAlignment="1" applyProtection="1">
      <alignment horizontal="center" vertical="center" wrapText="1"/>
      <protection hidden="1"/>
    </xf>
    <xf numFmtId="0" fontId="102" fillId="13" borderId="11" xfId="0" applyFont="1" applyFill="1" applyBorder="1" applyAlignment="1" applyProtection="1">
      <alignment horizontal="center" vertical="center" wrapText="1"/>
      <protection hidden="1"/>
    </xf>
    <xf numFmtId="1" fontId="17" fillId="36" borderId="13" xfId="54" applyNumberFormat="1" applyFont="1" applyFill="1" applyBorder="1" applyAlignment="1" applyProtection="1">
      <alignment horizontal="center" vertical="center" wrapText="1"/>
      <protection hidden="1"/>
    </xf>
    <xf numFmtId="189" fontId="17" fillId="36" borderId="26" xfId="54" applyNumberFormat="1" applyFont="1" applyFill="1" applyBorder="1" applyAlignment="1" applyProtection="1">
      <alignment horizontal="center" vertical="center" wrapText="1"/>
      <protection hidden="1" locked="0"/>
    </xf>
    <xf numFmtId="1" fontId="17" fillId="34" borderId="12" xfId="0" applyNumberFormat="1" applyFont="1" applyFill="1" applyBorder="1" applyAlignment="1" applyProtection="1">
      <alignment horizontal="center" vertical="center" wrapText="1"/>
      <protection hidden="1" locked="0"/>
    </xf>
    <xf numFmtId="3" fontId="17" fillId="34" borderId="13" xfId="0" applyNumberFormat="1" applyFont="1" applyFill="1" applyBorder="1" applyAlignment="1" applyProtection="1">
      <alignment horizontal="center" vertical="center" wrapText="1"/>
      <protection hidden="1" locked="0"/>
    </xf>
    <xf numFmtId="0" fontId="17" fillId="34" borderId="13" xfId="0" applyFont="1" applyFill="1" applyBorder="1" applyAlignment="1" applyProtection="1">
      <alignment horizontal="center" vertical="center" wrapText="1"/>
      <protection hidden="1" locked="0"/>
    </xf>
    <xf numFmtId="0" fontId="37" fillId="34" borderId="13" xfId="0" applyFont="1" applyFill="1" applyBorder="1" applyAlignment="1" applyProtection="1">
      <alignment horizontal="center" vertical="center" wrapText="1"/>
      <protection hidden="1" locked="0"/>
    </xf>
    <xf numFmtId="2" fontId="17" fillId="34" borderId="10" xfId="0" applyNumberFormat="1" applyFont="1" applyFill="1" applyBorder="1" applyAlignment="1" applyProtection="1">
      <alignment vertical="center" wrapText="1"/>
      <protection hidden="1" locked="0"/>
    </xf>
    <xf numFmtId="4" fontId="102" fillId="13" borderId="10" xfId="54" applyNumberFormat="1" applyFont="1" applyFill="1" applyBorder="1" applyAlignment="1" applyProtection="1">
      <alignment horizontal="center" vertical="center" wrapText="1"/>
      <protection hidden="1"/>
    </xf>
    <xf numFmtId="0" fontId="37" fillId="34" borderId="10" xfId="0" applyFont="1" applyFill="1" applyBorder="1" applyAlignment="1" applyProtection="1">
      <alignment horizontal="center" vertical="center" wrapText="1"/>
      <protection hidden="1" locked="0"/>
    </xf>
    <xf numFmtId="0" fontId="37" fillId="34" borderId="0" xfId="0" applyFont="1" applyFill="1" applyAlignment="1" applyProtection="1">
      <alignment/>
      <protection hidden="1"/>
    </xf>
    <xf numFmtId="0" fontId="37" fillId="34" borderId="0" xfId="0" applyFont="1" applyFill="1" applyBorder="1" applyAlignment="1" applyProtection="1">
      <alignment/>
      <protection hidden="1"/>
    </xf>
    <xf numFmtId="3" fontId="17" fillId="34" borderId="10" xfId="0" applyNumberFormat="1" applyFont="1" applyFill="1" applyBorder="1" applyAlignment="1" applyProtection="1">
      <alignment horizontal="center" vertical="center" wrapText="1"/>
      <protection hidden="1" locked="0"/>
    </xf>
    <xf numFmtId="0" fontId="17" fillId="34" borderId="10" xfId="0" applyFont="1" applyFill="1" applyBorder="1" applyAlignment="1" applyProtection="1">
      <alignment horizontal="center" vertical="center" wrapText="1"/>
      <protection hidden="1" locked="0"/>
    </xf>
    <xf numFmtId="3" fontId="42" fillId="34" borderId="10" xfId="0" applyNumberFormat="1" applyFont="1" applyFill="1" applyBorder="1" applyAlignment="1" applyProtection="1">
      <alignment vertical="center" wrapText="1"/>
      <protection hidden="1" locked="0"/>
    </xf>
    <xf numFmtId="2" fontId="42" fillId="34" borderId="10" xfId="0" applyNumberFormat="1" applyFont="1" applyFill="1" applyBorder="1" applyAlignment="1" applyProtection="1">
      <alignment vertical="center" wrapText="1"/>
      <protection hidden="1" locked="0"/>
    </xf>
    <xf numFmtId="0" fontId="37" fillId="34" borderId="10" xfId="0" applyFont="1" applyFill="1" applyBorder="1" applyAlignment="1" applyProtection="1">
      <alignment vertical="center" wrapText="1"/>
      <protection hidden="1" locked="0"/>
    </xf>
    <xf numFmtId="0" fontId="41" fillId="0" borderId="0" xfId="54" applyFont="1" applyFill="1" applyBorder="1" applyAlignment="1" applyProtection="1">
      <alignment horizontal="center" vertical="center" wrapText="1"/>
      <protection hidden="1"/>
    </xf>
    <xf numFmtId="1" fontId="41" fillId="34" borderId="0" xfId="54" applyNumberFormat="1" applyFont="1" applyFill="1" applyBorder="1" applyAlignment="1" applyProtection="1">
      <alignment horizontal="center" vertical="center" wrapText="1"/>
      <protection hidden="1"/>
    </xf>
    <xf numFmtId="0" fontId="41" fillId="34" borderId="0" xfId="54" applyFont="1" applyFill="1" applyBorder="1" applyAlignment="1" applyProtection="1">
      <alignment horizontal="center" vertical="center" wrapText="1"/>
      <protection hidden="1" locked="0"/>
    </xf>
    <xf numFmtId="2" fontId="44" fillId="34" borderId="0" xfId="0" applyNumberFormat="1" applyFont="1" applyFill="1" applyBorder="1" applyAlignment="1" applyProtection="1">
      <alignment vertical="center" wrapText="1"/>
      <protection hidden="1" locked="0"/>
    </xf>
    <xf numFmtId="3" fontId="44" fillId="34" borderId="0" xfId="0" applyNumberFormat="1" applyFont="1" applyFill="1" applyBorder="1" applyAlignment="1" applyProtection="1">
      <alignment vertical="center" wrapText="1"/>
      <protection hidden="1" locked="0"/>
    </xf>
    <xf numFmtId="0" fontId="40" fillId="34" borderId="0" xfId="0" applyFont="1" applyFill="1" applyBorder="1" applyAlignment="1" applyProtection="1">
      <alignment vertical="center" wrapText="1"/>
      <protection hidden="1" locked="0"/>
    </xf>
    <xf numFmtId="4" fontId="41" fillId="36" borderId="10" xfId="54" applyNumberFormat="1" applyFont="1" applyFill="1" applyBorder="1" applyAlignment="1" applyProtection="1">
      <alignment horizontal="center" vertical="center" wrapText="1"/>
      <protection hidden="1"/>
    </xf>
    <xf numFmtId="0" fontId="40" fillId="34" borderId="0" xfId="0" applyFont="1" applyFill="1" applyAlignment="1" applyProtection="1">
      <alignment/>
      <protection hidden="1"/>
    </xf>
    <xf numFmtId="4" fontId="45" fillId="0" borderId="0" xfId="54" applyNumberFormat="1" applyFont="1" applyFill="1" applyBorder="1" applyAlignment="1" applyProtection="1">
      <alignment horizontal="center" vertical="center" wrapText="1"/>
      <protection hidden="1"/>
    </xf>
    <xf numFmtId="0" fontId="29" fillId="34" borderId="0" xfId="0" applyFont="1" applyFill="1" applyAlignment="1" applyProtection="1">
      <alignment/>
      <protection hidden="1"/>
    </xf>
    <xf numFmtId="0" fontId="103" fillId="34" borderId="0" xfId="0" applyFont="1" applyFill="1" applyBorder="1" applyAlignment="1" applyProtection="1">
      <alignment vertical="center" wrapText="1"/>
      <protection hidden="1"/>
    </xf>
    <xf numFmtId="0" fontId="9" fillId="34" borderId="0" xfId="54" applyFont="1" applyFill="1" applyBorder="1" applyAlignment="1" applyProtection="1">
      <alignment horizontal="right" vertical="center" wrapText="1"/>
      <protection hidden="1"/>
    </xf>
    <xf numFmtId="2" fontId="9" fillId="34" borderId="0" xfId="54" applyNumberFormat="1" applyFont="1" applyFill="1" applyBorder="1" applyAlignment="1" applyProtection="1">
      <alignment horizontal="center" vertical="center" wrapText="1"/>
      <protection hidden="1"/>
    </xf>
    <xf numFmtId="0" fontId="17" fillId="36" borderId="10" xfId="0" applyFont="1" applyFill="1" applyBorder="1" applyAlignment="1" applyProtection="1">
      <alignment/>
      <protection hidden="1"/>
    </xf>
    <xf numFmtId="0" fontId="17" fillId="36" borderId="12" xfId="54" applyFont="1" applyFill="1" applyBorder="1" applyAlignment="1" applyProtection="1">
      <alignment horizontal="center" vertical="center" wrapText="1"/>
      <protection hidden="1"/>
    </xf>
    <xf numFmtId="0" fontId="37" fillId="34" borderId="0" xfId="54" applyFont="1" applyFill="1" applyBorder="1" applyAlignment="1" applyProtection="1">
      <alignment vertical="center" wrapText="1"/>
      <protection hidden="1"/>
    </xf>
    <xf numFmtId="0" fontId="37" fillId="34" borderId="12" xfId="0" applyFont="1" applyFill="1" applyBorder="1" applyAlignment="1" applyProtection="1">
      <alignment horizontal="center" vertical="center" wrapText="1"/>
      <protection hidden="1" locked="0"/>
    </xf>
    <xf numFmtId="2" fontId="37" fillId="34" borderId="0" xfId="54" applyNumberFormat="1" applyFont="1" applyFill="1" applyBorder="1" applyAlignment="1" applyProtection="1">
      <alignment horizontal="center" vertical="center" wrapText="1"/>
      <protection hidden="1"/>
    </xf>
    <xf numFmtId="0" fontId="37" fillId="36" borderId="10" xfId="0" applyFont="1" applyFill="1" applyBorder="1" applyAlignment="1" applyProtection="1">
      <alignment horizontal="center" vertical="center" wrapText="1"/>
      <protection hidden="1"/>
    </xf>
    <xf numFmtId="0" fontId="41" fillId="36" borderId="12" xfId="0" applyFont="1" applyFill="1" applyBorder="1" applyAlignment="1" applyProtection="1">
      <alignment vertical="center" wrapText="1"/>
      <protection hidden="1"/>
    </xf>
    <xf numFmtId="0" fontId="17" fillId="36" borderId="12" xfId="54" applyFont="1" applyFill="1" applyBorder="1" applyAlignment="1" applyProtection="1">
      <alignment horizontal="left" vertical="center" wrapText="1" shrinkToFit="1"/>
      <protection hidden="1"/>
    </xf>
    <xf numFmtId="0" fontId="17" fillId="36" borderId="25" xfId="54" applyFont="1" applyFill="1" applyBorder="1" applyAlignment="1" applyProtection="1">
      <alignment horizontal="left" vertical="center" wrapText="1" shrinkToFit="1"/>
      <protection hidden="1"/>
    </xf>
    <xf numFmtId="0" fontId="17" fillId="36" borderId="12" xfId="54" applyFont="1" applyFill="1" applyBorder="1" applyAlignment="1" applyProtection="1">
      <alignment horizontal="left" vertical="center" wrapText="1"/>
      <protection hidden="1"/>
    </xf>
    <xf numFmtId="0" fontId="17" fillId="36" borderId="25" xfId="54" applyFont="1" applyFill="1" applyBorder="1" applyAlignment="1" applyProtection="1">
      <alignment horizontal="left" vertical="center" wrapText="1"/>
      <protection hidden="1"/>
    </xf>
    <xf numFmtId="0" fontId="17" fillId="36" borderId="12" xfId="0" applyFont="1" applyFill="1" applyBorder="1" applyAlignment="1" applyProtection="1">
      <alignment horizontal="left" vertical="center" wrapText="1"/>
      <protection hidden="1"/>
    </xf>
    <xf numFmtId="0" fontId="17" fillId="36" borderId="25" xfId="0" applyFont="1" applyFill="1" applyBorder="1" applyAlignment="1" applyProtection="1">
      <alignment horizontal="left" vertical="center" wrapText="1"/>
      <protection hidden="1"/>
    </xf>
    <xf numFmtId="1" fontId="9" fillId="36" borderId="10" xfId="0" applyNumberFormat="1" applyFont="1" applyFill="1" applyBorder="1" applyAlignment="1" applyProtection="1">
      <alignment horizontal="center" vertical="center" wrapText="1"/>
      <protection hidden="1"/>
    </xf>
    <xf numFmtId="1" fontId="18" fillId="36" borderId="12" xfId="0" applyNumberFormat="1" applyFont="1" applyFill="1" applyBorder="1" applyAlignment="1" applyProtection="1">
      <alignment horizontal="center" vertical="center" wrapText="1"/>
      <protection hidden="1" locked="0"/>
    </xf>
    <xf numFmtId="0" fontId="9" fillId="36" borderId="11" xfId="54" applyFont="1" applyFill="1" applyBorder="1" applyAlignment="1" applyProtection="1">
      <alignment horizontal="center" vertical="center" wrapText="1"/>
      <protection hidden="1"/>
    </xf>
    <xf numFmtId="0" fontId="9" fillId="36" borderId="13" xfId="0" applyFont="1" applyFill="1" applyBorder="1" applyAlignment="1" applyProtection="1">
      <alignment horizontal="center" vertical="center" wrapText="1"/>
      <protection hidden="1"/>
    </xf>
    <xf numFmtId="0" fontId="104" fillId="36" borderId="11" xfId="54" applyFont="1" applyFill="1" applyBorder="1" applyAlignment="1" applyProtection="1">
      <alignment horizontal="center" vertical="center" wrapText="1"/>
      <protection hidden="1"/>
    </xf>
    <xf numFmtId="0" fontId="8" fillId="36" borderId="27" xfId="0" applyFont="1" applyFill="1" applyBorder="1" applyAlignment="1" applyProtection="1">
      <alignment horizontal="center" vertical="center" wrapText="1"/>
      <protection hidden="1"/>
    </xf>
    <xf numFmtId="0" fontId="17" fillId="34" borderId="10" xfId="54" applyFont="1" applyFill="1" applyBorder="1" applyAlignment="1" applyProtection="1">
      <alignment horizontal="left" vertical="center" wrapText="1"/>
      <protection hidden="1" locked="0"/>
    </xf>
    <xf numFmtId="9" fontId="17" fillId="34" borderId="10" xfId="59" applyFont="1" applyFill="1" applyBorder="1" applyAlignment="1" applyProtection="1">
      <alignment horizontal="left" vertical="center" wrapText="1"/>
      <protection hidden="1" locked="0"/>
    </xf>
    <xf numFmtId="0" fontId="17" fillId="34" borderId="10" xfId="54" applyFont="1" applyFill="1" applyBorder="1" applyAlignment="1" applyProtection="1">
      <alignment vertical="center" wrapText="1"/>
      <protection hidden="1" locked="0"/>
    </xf>
    <xf numFmtId="0" fontId="17" fillId="34" borderId="10" xfId="0" applyFont="1" applyFill="1" applyBorder="1" applyAlignment="1" applyProtection="1">
      <alignment/>
      <protection hidden="1" locked="0"/>
    </xf>
    <xf numFmtId="0" fontId="6" fillId="36" borderId="10" xfId="54" applyFont="1" applyFill="1" applyBorder="1" applyAlignment="1" applyProtection="1">
      <alignment horizontal="center" vertical="center" wrapText="1"/>
      <protection hidden="1"/>
    </xf>
    <xf numFmtId="0" fontId="9" fillId="36" borderId="10" xfId="54" applyFont="1" applyFill="1" applyBorder="1" applyAlignment="1" applyProtection="1">
      <alignment vertical="center" wrapText="1"/>
      <protection hidden="1"/>
    </xf>
    <xf numFmtId="0" fontId="6" fillId="36" borderId="10" xfId="0" applyFont="1" applyFill="1" applyBorder="1" applyAlignment="1" applyProtection="1">
      <alignment vertical="center" wrapText="1"/>
      <protection hidden="1"/>
    </xf>
    <xf numFmtId="1" fontId="3" fillId="0" borderId="10" xfId="54" applyNumberFormat="1" applyFont="1" applyFill="1" applyBorder="1" applyAlignment="1" applyProtection="1">
      <alignment horizontal="center" vertical="center" wrapText="1"/>
      <protection hidden="1" locked="0"/>
    </xf>
    <xf numFmtId="0" fontId="6" fillId="36" borderId="10" xfId="54" applyFont="1" applyFill="1" applyBorder="1" applyAlignment="1" applyProtection="1">
      <alignment horizontal="center" vertical="center" wrapText="1"/>
      <protection hidden="1"/>
    </xf>
    <xf numFmtId="0" fontId="6" fillId="36" borderId="12" xfId="54" applyFont="1" applyFill="1" applyBorder="1" applyAlignment="1" applyProtection="1">
      <alignment horizontal="center" vertical="center" wrapText="1"/>
      <protection hidden="1"/>
    </xf>
    <xf numFmtId="0" fontId="6" fillId="36" borderId="25" xfId="54" applyFont="1" applyFill="1" applyBorder="1" applyAlignment="1" applyProtection="1">
      <alignment horizontal="center" vertical="center" wrapText="1"/>
      <protection hidden="1"/>
    </xf>
    <xf numFmtId="1" fontId="6" fillId="36" borderId="12" xfId="54" applyNumberFormat="1" applyFont="1" applyFill="1" applyBorder="1" applyAlignment="1" applyProtection="1">
      <alignment horizontal="center" vertical="center" wrapText="1"/>
      <protection hidden="1"/>
    </xf>
    <xf numFmtId="0" fontId="9" fillId="36" borderId="10" xfId="54" applyFont="1" applyFill="1" applyBorder="1" applyAlignment="1" applyProtection="1">
      <alignment horizontal="center" vertical="center" wrapText="1"/>
      <protection hidden="1"/>
    </xf>
    <xf numFmtId="1" fontId="3" fillId="0" borderId="12" xfId="54" applyNumberFormat="1" applyFont="1" applyFill="1" applyBorder="1" applyAlignment="1" applyProtection="1">
      <alignment horizontal="center" vertical="center" wrapText="1"/>
      <protection hidden="1" locked="0"/>
    </xf>
    <xf numFmtId="1" fontId="3" fillId="0" borderId="25" xfId="54" applyNumberFormat="1" applyFont="1" applyFill="1" applyBorder="1" applyAlignment="1" applyProtection="1">
      <alignment horizontal="center" vertical="center" wrapText="1"/>
      <protection hidden="1" locked="0"/>
    </xf>
    <xf numFmtId="0" fontId="9" fillId="36" borderId="10" xfId="54" applyFont="1" applyFill="1" applyBorder="1" applyAlignment="1" applyProtection="1">
      <alignment horizontal="right" vertical="center" wrapText="1"/>
      <protection hidden="1"/>
    </xf>
    <xf numFmtId="2" fontId="28" fillId="36" borderId="12" xfId="0" applyNumberFormat="1" applyFont="1" applyFill="1" applyBorder="1" applyAlignment="1" applyProtection="1">
      <alignment horizontal="center" vertical="center" wrapText="1"/>
      <protection hidden="1"/>
    </xf>
    <xf numFmtId="2" fontId="28" fillId="36" borderId="25" xfId="0" applyNumberFormat="1" applyFont="1" applyFill="1" applyBorder="1" applyAlignment="1" applyProtection="1">
      <alignment horizontal="center" vertical="center" wrapText="1"/>
      <protection hidden="1"/>
    </xf>
    <xf numFmtId="0" fontId="9" fillId="36" borderId="27" xfId="0" applyFont="1" applyFill="1" applyBorder="1" applyAlignment="1" applyProtection="1">
      <alignment horizontal="center" vertical="center" wrapText="1"/>
      <protection hidden="1"/>
    </xf>
    <xf numFmtId="0" fontId="9" fillId="36" borderId="28" xfId="0" applyFont="1" applyFill="1" applyBorder="1" applyAlignment="1" applyProtection="1">
      <alignment horizontal="center" vertical="center" wrapText="1"/>
      <protection hidden="1"/>
    </xf>
    <xf numFmtId="0" fontId="9" fillId="36" borderId="29" xfId="0" applyFont="1" applyFill="1" applyBorder="1" applyAlignment="1" applyProtection="1">
      <alignment horizontal="center" vertical="center" wrapText="1"/>
      <protection hidden="1"/>
    </xf>
    <xf numFmtId="0" fontId="9" fillId="36" borderId="26" xfId="0" applyFont="1" applyFill="1" applyBorder="1" applyAlignment="1" applyProtection="1">
      <alignment horizontal="center" vertical="center" wrapText="1"/>
      <protection hidden="1"/>
    </xf>
    <xf numFmtId="0" fontId="9" fillId="36" borderId="30" xfId="0" applyFont="1" applyFill="1" applyBorder="1" applyAlignment="1" applyProtection="1">
      <alignment horizontal="center" vertical="center" wrapText="1"/>
      <protection hidden="1"/>
    </xf>
    <xf numFmtId="0" fontId="9" fillId="36" borderId="31" xfId="0" applyFont="1" applyFill="1" applyBorder="1" applyAlignment="1" applyProtection="1">
      <alignment horizontal="center" vertical="center" wrapText="1"/>
      <protection hidden="1"/>
    </xf>
    <xf numFmtId="0" fontId="8" fillId="36" borderId="12" xfId="0" applyFont="1" applyFill="1" applyBorder="1" applyAlignment="1" applyProtection="1">
      <alignment horizontal="center" vertical="center" wrapText="1"/>
      <protection hidden="1"/>
    </xf>
    <xf numFmtId="0" fontId="8" fillId="36" borderId="32" xfId="0" applyFont="1" applyFill="1" applyBorder="1" applyAlignment="1" applyProtection="1">
      <alignment horizontal="center" vertical="center" wrapText="1"/>
      <protection hidden="1"/>
    </xf>
    <xf numFmtId="0" fontId="8" fillId="36" borderId="25" xfId="0" applyFont="1" applyFill="1" applyBorder="1" applyAlignment="1" applyProtection="1">
      <alignment horizontal="center" vertical="center" wrapText="1"/>
      <protection hidden="1"/>
    </xf>
    <xf numFmtId="2" fontId="28" fillId="36" borderId="32" xfId="0" applyNumberFormat="1" applyFont="1" applyFill="1" applyBorder="1" applyAlignment="1" applyProtection="1">
      <alignment horizontal="center" vertical="center" wrapText="1"/>
      <protection hidden="1"/>
    </xf>
    <xf numFmtId="0" fontId="37" fillId="34" borderId="12" xfId="0" applyFont="1" applyFill="1" applyBorder="1" applyAlignment="1" applyProtection="1">
      <alignment horizontal="center" vertical="center"/>
      <protection hidden="1" locked="0"/>
    </xf>
    <xf numFmtId="0" fontId="37" fillId="34" borderId="25" xfId="0" applyFont="1" applyFill="1" applyBorder="1" applyAlignment="1" applyProtection="1">
      <alignment horizontal="center" vertical="center"/>
      <protection hidden="1" locked="0"/>
    </xf>
    <xf numFmtId="0" fontId="105" fillId="38" borderId="26" xfId="54" applyFont="1" applyFill="1" applyBorder="1" applyAlignment="1" applyProtection="1">
      <alignment horizontal="center" vertical="center" wrapText="1"/>
      <protection hidden="1"/>
    </xf>
    <xf numFmtId="0" fontId="105" fillId="38" borderId="30" xfId="54" applyFont="1" applyFill="1" applyBorder="1" applyAlignment="1" applyProtection="1">
      <alignment horizontal="center" vertical="center" wrapText="1"/>
      <protection hidden="1"/>
    </xf>
    <xf numFmtId="0" fontId="17" fillId="36" borderId="10" xfId="0" applyFont="1" applyFill="1" applyBorder="1" applyAlignment="1" applyProtection="1">
      <alignment horizontal="center" vertical="center" wrapText="1"/>
      <protection hidden="1"/>
    </xf>
    <xf numFmtId="4" fontId="41" fillId="36" borderId="12" xfId="54" applyNumberFormat="1" applyFont="1" applyFill="1" applyBorder="1" applyAlignment="1" applyProtection="1">
      <alignment horizontal="center" vertical="center" wrapText="1"/>
      <protection hidden="1"/>
    </xf>
    <xf numFmtId="4" fontId="41" fillId="36" borderId="25" xfId="54" applyNumberFormat="1" applyFont="1" applyFill="1" applyBorder="1" applyAlignment="1" applyProtection="1">
      <alignment horizontal="center" vertical="center" wrapText="1"/>
      <protection hidden="1"/>
    </xf>
    <xf numFmtId="2" fontId="17" fillId="0" borderId="0" xfId="0" applyNumberFormat="1" applyFont="1" applyFill="1" applyBorder="1" applyAlignment="1" applyProtection="1">
      <alignment horizontal="center" vertical="center" wrapText="1"/>
      <protection hidden="1"/>
    </xf>
    <xf numFmtId="0" fontId="17" fillId="36" borderId="12" xfId="0" applyFont="1" applyFill="1" applyBorder="1" applyAlignment="1" applyProtection="1">
      <alignment horizontal="center" vertical="center" wrapText="1"/>
      <protection hidden="1"/>
    </xf>
    <xf numFmtId="0" fontId="17" fillId="36" borderId="25" xfId="0" applyFont="1" applyFill="1" applyBorder="1" applyAlignment="1" applyProtection="1">
      <alignment horizontal="center" vertical="center" wrapText="1"/>
      <protection hidden="1"/>
    </xf>
    <xf numFmtId="0" fontId="106" fillId="14" borderId="0" xfId="54" applyFont="1" applyFill="1" applyBorder="1" applyAlignment="1" applyProtection="1">
      <alignment horizontal="center" vertical="center" wrapText="1"/>
      <protection hidden="1"/>
    </xf>
    <xf numFmtId="0" fontId="107" fillId="0" borderId="33" xfId="0" applyFont="1" applyFill="1" applyBorder="1" applyAlignment="1" applyProtection="1">
      <alignment horizontal="center" vertical="center" wrapText="1"/>
      <protection hidden="1"/>
    </xf>
    <xf numFmtId="0" fontId="107" fillId="0" borderId="34" xfId="0" applyFont="1" applyFill="1" applyBorder="1" applyAlignment="1" applyProtection="1">
      <alignment horizontal="center" vertical="center" wrapText="1"/>
      <protection hidden="1"/>
    </xf>
    <xf numFmtId="0" fontId="33" fillId="38" borderId="35" xfId="0" applyFont="1" applyFill="1" applyBorder="1" applyAlignment="1" applyProtection="1">
      <alignment horizontal="center" vertical="center" wrapText="1"/>
      <protection hidden="1"/>
    </xf>
    <xf numFmtId="0" fontId="99" fillId="38" borderId="36" xfId="0" applyFont="1" applyFill="1" applyBorder="1" applyAlignment="1" applyProtection="1">
      <alignment horizontal="center" vertical="center" wrapText="1"/>
      <protection hidden="1"/>
    </xf>
    <xf numFmtId="0" fontId="37" fillId="34" borderId="10" xfId="0" applyFont="1" applyFill="1" applyBorder="1" applyAlignment="1" applyProtection="1">
      <alignment horizontal="left"/>
      <protection hidden="1" locked="0"/>
    </xf>
    <xf numFmtId="0" fontId="37" fillId="34" borderId="12" xfId="0" applyFont="1" applyFill="1" applyBorder="1" applyAlignment="1" applyProtection="1">
      <alignment horizontal="left"/>
      <protection hidden="1" locked="0"/>
    </xf>
    <xf numFmtId="0" fontId="37" fillId="34" borderId="25" xfId="0" applyFont="1" applyFill="1" applyBorder="1" applyAlignment="1" applyProtection="1">
      <alignment horizontal="left"/>
      <protection hidden="1" locked="0"/>
    </xf>
    <xf numFmtId="2" fontId="3" fillId="36" borderId="10" xfId="0" applyNumberFormat="1" applyFont="1" applyFill="1" applyBorder="1" applyAlignment="1" applyProtection="1">
      <alignment horizontal="center" vertical="center" wrapText="1"/>
      <protection hidden="1"/>
    </xf>
    <xf numFmtId="0" fontId="3" fillId="36" borderId="10" xfId="0" applyFont="1" applyFill="1" applyBorder="1" applyAlignment="1" applyProtection="1">
      <alignment horizontal="center" vertical="center" wrapText="1"/>
      <protection hidden="1"/>
    </xf>
    <xf numFmtId="1" fontId="17" fillId="34" borderId="10" xfId="0" applyNumberFormat="1" applyFont="1" applyFill="1" applyBorder="1" applyAlignment="1" applyProtection="1">
      <alignment horizontal="center"/>
      <protection hidden="1" locked="0"/>
    </xf>
    <xf numFmtId="0" fontId="17" fillId="34" borderId="10" xfId="0" applyFont="1" applyFill="1" applyBorder="1" applyAlignment="1" applyProtection="1">
      <alignment horizontal="center"/>
      <protection hidden="1" locked="0"/>
    </xf>
    <xf numFmtId="1" fontId="3" fillId="0" borderId="10" xfId="54" applyNumberFormat="1" applyFont="1" applyFill="1" applyBorder="1" applyAlignment="1" applyProtection="1">
      <alignment horizontal="left" vertical="center" wrapText="1"/>
      <protection hidden="1" locked="0"/>
    </xf>
    <xf numFmtId="187" fontId="3" fillId="0" borderId="10" xfId="54" applyNumberFormat="1" applyFont="1" applyFill="1" applyBorder="1" applyAlignment="1" applyProtection="1">
      <alignment horizontal="center" vertical="center" wrapText="1"/>
      <protection hidden="1" locked="0"/>
    </xf>
    <xf numFmtId="2" fontId="9" fillId="36" borderId="10" xfId="0" applyNumberFormat="1" applyFont="1" applyFill="1" applyBorder="1" applyAlignment="1" applyProtection="1">
      <alignment horizontal="center" vertical="center" wrapText="1"/>
      <protection hidden="1"/>
    </xf>
    <xf numFmtId="0" fontId="6" fillId="36" borderId="32" xfId="54" applyFont="1" applyFill="1" applyBorder="1" applyAlignment="1" applyProtection="1">
      <alignment horizontal="center" vertical="center" wrapText="1"/>
      <protection hidden="1"/>
    </xf>
    <xf numFmtId="2" fontId="9" fillId="36" borderId="12" xfId="0" applyNumberFormat="1" applyFont="1" applyFill="1" applyBorder="1" applyAlignment="1" applyProtection="1">
      <alignment horizontal="center" vertical="center" wrapText="1"/>
      <protection hidden="1"/>
    </xf>
    <xf numFmtId="2" fontId="9" fillId="36" borderId="25" xfId="0" applyNumberFormat="1" applyFont="1" applyFill="1" applyBorder="1" applyAlignment="1" applyProtection="1">
      <alignment horizontal="center" vertical="center" wrapText="1"/>
      <protection hidden="1"/>
    </xf>
    <xf numFmtId="0" fontId="9" fillId="36" borderId="12" xfId="54" applyFont="1" applyFill="1" applyBorder="1" applyAlignment="1" applyProtection="1">
      <alignment horizontal="right" vertical="center" wrapText="1"/>
      <protection hidden="1"/>
    </xf>
    <xf numFmtId="0" fontId="9" fillId="36" borderId="32" xfId="54" applyFont="1" applyFill="1" applyBorder="1" applyAlignment="1" applyProtection="1">
      <alignment horizontal="right" vertical="center" wrapText="1"/>
      <protection hidden="1"/>
    </xf>
    <xf numFmtId="1" fontId="24" fillId="36" borderId="10" xfId="0" applyNumberFormat="1" applyFont="1" applyFill="1" applyBorder="1" applyAlignment="1" applyProtection="1">
      <alignment horizontal="center" vertical="center" wrapText="1"/>
      <protection hidden="1" locked="0"/>
    </xf>
    <xf numFmtId="0" fontId="17" fillId="36" borderId="11" xfId="0" applyFont="1" applyFill="1" applyBorder="1" applyAlignment="1" applyProtection="1">
      <alignment horizontal="center" vertical="center" wrapText="1"/>
      <protection hidden="1" locked="0"/>
    </xf>
    <xf numFmtId="0" fontId="17" fillId="36" borderId="37" xfId="0" applyFont="1" applyFill="1" applyBorder="1" applyAlignment="1" applyProtection="1">
      <alignment horizontal="center" vertical="center" wrapText="1"/>
      <protection hidden="1" locked="0"/>
    </xf>
    <xf numFmtId="0" fontId="17" fillId="36" borderId="13" xfId="0" applyFont="1" applyFill="1" applyBorder="1" applyAlignment="1" applyProtection="1">
      <alignment horizontal="center" vertical="center" wrapText="1"/>
      <protection hidden="1" locked="0"/>
    </xf>
    <xf numFmtId="9" fontId="17" fillId="34" borderId="11" xfId="59" applyFont="1" applyFill="1" applyBorder="1" applyAlignment="1" applyProtection="1">
      <alignment horizontal="center" vertical="center" wrapText="1"/>
      <protection hidden="1" locked="0"/>
    </xf>
    <xf numFmtId="9" fontId="17" fillId="34" borderId="37" xfId="59" applyFont="1" applyFill="1" applyBorder="1" applyAlignment="1" applyProtection="1">
      <alignment horizontal="center" vertical="center" wrapText="1"/>
      <protection hidden="1" locked="0"/>
    </xf>
    <xf numFmtId="9" fontId="17" fillId="34" borderId="13" xfId="59" applyFont="1" applyFill="1" applyBorder="1" applyAlignment="1" applyProtection="1">
      <alignment horizontal="center" vertical="center" wrapText="1"/>
      <protection hidden="1" locked="0"/>
    </xf>
    <xf numFmtId="4" fontId="17" fillId="34" borderId="11" xfId="0" applyNumberFormat="1" applyFont="1" applyFill="1" applyBorder="1" applyAlignment="1" applyProtection="1">
      <alignment horizontal="center" vertical="center" wrapText="1"/>
      <protection hidden="1" locked="0"/>
    </xf>
    <xf numFmtId="0" fontId="17" fillId="34" borderId="37" xfId="0" applyFont="1" applyFill="1" applyBorder="1" applyAlignment="1" applyProtection="1">
      <alignment horizontal="center" vertical="center" wrapText="1"/>
      <protection hidden="1" locked="0"/>
    </xf>
    <xf numFmtId="0" fontId="17" fillId="34" borderId="13" xfId="0" applyFont="1" applyFill="1" applyBorder="1" applyAlignment="1" applyProtection="1">
      <alignment horizontal="center" vertical="center" wrapText="1"/>
      <protection hidden="1" locked="0"/>
    </xf>
    <xf numFmtId="2" fontId="17" fillId="34" borderId="11" xfId="0" applyNumberFormat="1" applyFont="1" applyFill="1" applyBorder="1" applyAlignment="1" applyProtection="1">
      <alignment vertical="center" wrapText="1"/>
      <protection hidden="1" locked="0"/>
    </xf>
    <xf numFmtId="2" fontId="17" fillId="34" borderId="37" xfId="0" applyNumberFormat="1" applyFont="1" applyFill="1" applyBorder="1" applyAlignment="1" applyProtection="1">
      <alignment vertical="center" wrapText="1"/>
      <protection hidden="1" locked="0"/>
    </xf>
    <xf numFmtId="2" fontId="17" fillId="34" borderId="13" xfId="0" applyNumberFormat="1" applyFont="1" applyFill="1" applyBorder="1" applyAlignment="1" applyProtection="1">
      <alignment vertical="center" wrapText="1"/>
      <protection hidden="1" locked="0"/>
    </xf>
    <xf numFmtId="0" fontId="103" fillId="34" borderId="0" xfId="0" applyFont="1" applyFill="1" applyBorder="1" applyAlignment="1" applyProtection="1">
      <alignment horizontal="left" vertical="center" wrapText="1"/>
      <protection hidden="1"/>
    </xf>
    <xf numFmtId="0" fontId="17" fillId="36" borderId="32" xfId="0" applyFont="1" applyFill="1" applyBorder="1" applyAlignment="1" applyProtection="1">
      <alignment horizontal="center" vertical="center" wrapText="1"/>
      <protection hidden="1"/>
    </xf>
    <xf numFmtId="1" fontId="36" fillId="0" borderId="10" xfId="54" applyNumberFormat="1" applyFont="1" applyFill="1" applyBorder="1" applyAlignment="1" applyProtection="1">
      <alignment horizontal="center" vertical="center" wrapText="1"/>
      <protection hidden="1" locked="0"/>
    </xf>
    <xf numFmtId="0" fontId="37" fillId="0" borderId="10" xfId="54" applyFont="1" applyFill="1" applyBorder="1" applyAlignment="1" applyProtection="1">
      <alignment horizontal="center" vertical="center" wrapText="1"/>
      <protection hidden="1" locked="0"/>
    </xf>
    <xf numFmtId="1" fontId="43" fillId="34" borderId="12" xfId="54" applyNumberFormat="1" applyFont="1" applyFill="1" applyBorder="1" applyAlignment="1" applyProtection="1">
      <alignment horizontal="center" vertical="center" wrapText="1"/>
      <protection hidden="1" locked="0"/>
    </xf>
    <xf numFmtId="1" fontId="43" fillId="34" borderId="25" xfId="54" applyNumberFormat="1" applyFont="1" applyFill="1" applyBorder="1" applyAlignment="1" applyProtection="1">
      <alignment horizontal="center" vertical="center" wrapText="1"/>
      <protection hidden="1" locked="0"/>
    </xf>
    <xf numFmtId="1" fontId="42" fillId="34" borderId="12" xfId="54" applyNumberFormat="1" applyFont="1" applyFill="1" applyBorder="1" applyAlignment="1" applyProtection="1">
      <alignment horizontal="center" vertical="center" wrapText="1"/>
      <protection hidden="1" locked="0"/>
    </xf>
    <xf numFmtId="1" fontId="42" fillId="34" borderId="25" xfId="54" applyNumberFormat="1" applyFont="1" applyFill="1" applyBorder="1" applyAlignment="1" applyProtection="1">
      <alignment horizontal="center" vertical="center" wrapText="1"/>
      <protection hidden="1" locked="0"/>
    </xf>
    <xf numFmtId="1" fontId="17" fillId="34" borderId="12" xfId="54" applyNumberFormat="1" applyFont="1" applyFill="1" applyBorder="1" applyAlignment="1" applyProtection="1">
      <alignment horizontal="center" vertical="center" wrapText="1"/>
      <protection hidden="1" locked="0"/>
    </xf>
    <xf numFmtId="1" fontId="17" fillId="34" borderId="25" xfId="54" applyNumberFormat="1" applyFont="1" applyFill="1" applyBorder="1" applyAlignment="1" applyProtection="1">
      <alignment horizontal="center" vertical="center" wrapText="1"/>
      <protection hidden="1" locked="0"/>
    </xf>
    <xf numFmtId="1" fontId="17" fillId="0" borderId="10" xfId="54" applyNumberFormat="1" applyFont="1" applyFill="1" applyBorder="1" applyAlignment="1" applyProtection="1">
      <alignment horizontal="center" vertical="center" wrapText="1"/>
      <protection hidden="1" locked="0"/>
    </xf>
    <xf numFmtId="1" fontId="42" fillId="0" borderId="10" xfId="54" applyNumberFormat="1" applyFont="1" applyFill="1" applyBorder="1" applyAlignment="1" applyProtection="1">
      <alignment horizontal="center" vertical="center" wrapText="1"/>
      <protection hidden="1" locked="0"/>
    </xf>
    <xf numFmtId="1" fontId="43" fillId="0" borderId="10" xfId="54" applyNumberFormat="1" applyFont="1" applyFill="1" applyBorder="1" applyAlignment="1" applyProtection="1">
      <alignment horizontal="center" vertical="center" wrapText="1"/>
      <protection hidden="1" locked="0"/>
    </xf>
    <xf numFmtId="0" fontId="41" fillId="36" borderId="12" xfId="54" applyFont="1" applyFill="1" applyBorder="1" applyAlignment="1" applyProtection="1">
      <alignment horizontal="right" vertical="center" wrapText="1"/>
      <protection hidden="1"/>
    </xf>
    <xf numFmtId="0" fontId="41" fillId="36" borderId="32" xfId="54" applyFont="1" applyFill="1" applyBorder="1" applyAlignment="1" applyProtection="1">
      <alignment horizontal="right" vertical="center" wrapText="1"/>
      <protection hidden="1"/>
    </xf>
    <xf numFmtId="0" fontId="17" fillId="36" borderId="11" xfId="0" applyFont="1" applyFill="1" applyBorder="1" applyAlignment="1" applyProtection="1">
      <alignment horizontal="center" vertical="center" wrapText="1"/>
      <protection hidden="1"/>
    </xf>
    <xf numFmtId="0" fontId="17" fillId="36" borderId="13" xfId="0" applyFont="1" applyFill="1" applyBorder="1" applyAlignment="1" applyProtection="1">
      <alignment horizontal="center" vertical="center" wrapText="1"/>
      <protection hidden="1"/>
    </xf>
    <xf numFmtId="0" fontId="8" fillId="36" borderId="11" xfId="54" applyFont="1" applyFill="1" applyBorder="1" applyAlignment="1" applyProtection="1">
      <alignment horizontal="center" vertical="center" wrapText="1"/>
      <protection hidden="1"/>
    </xf>
    <xf numFmtId="0" fontId="8" fillId="36" borderId="13" xfId="54" applyFont="1" applyFill="1" applyBorder="1" applyAlignment="1" applyProtection="1">
      <alignment horizontal="center" vertical="center" wrapText="1"/>
      <protection hidden="1"/>
    </xf>
    <xf numFmtId="2" fontId="17" fillId="36" borderId="10" xfId="54" applyNumberFormat="1" applyFont="1" applyFill="1" applyBorder="1" applyAlignment="1" applyProtection="1">
      <alignment horizontal="center" vertical="center" wrapText="1"/>
      <protection hidden="1"/>
    </xf>
    <xf numFmtId="0" fontId="9" fillId="36" borderId="12" xfId="0" applyFont="1" applyFill="1" applyBorder="1" applyAlignment="1" applyProtection="1">
      <alignment horizontal="center" vertical="center" wrapText="1"/>
      <protection hidden="1"/>
    </xf>
    <xf numFmtId="0" fontId="9" fillId="36" borderId="25" xfId="0" applyFont="1" applyFill="1" applyBorder="1" applyAlignment="1" applyProtection="1">
      <alignment horizontal="center" vertical="center" wrapText="1"/>
      <protection hidden="1"/>
    </xf>
    <xf numFmtId="4" fontId="17" fillId="36" borderId="10" xfId="0" applyNumberFormat="1" applyFont="1" applyFill="1" applyBorder="1" applyAlignment="1" applyProtection="1">
      <alignment horizontal="center" vertical="center" wrapText="1"/>
      <protection hidden="1"/>
    </xf>
    <xf numFmtId="0" fontId="19" fillId="38" borderId="10" xfId="54" applyFont="1" applyFill="1" applyBorder="1" applyAlignment="1" applyProtection="1">
      <alignment horizontal="left" vertical="center" wrapText="1"/>
      <protection hidden="1"/>
    </xf>
    <xf numFmtId="0" fontId="105" fillId="38" borderId="10" xfId="54" applyFont="1" applyFill="1" applyBorder="1" applyAlignment="1" applyProtection="1">
      <alignment horizontal="left" vertical="center" wrapText="1"/>
      <protection hidden="1"/>
    </xf>
    <xf numFmtId="0" fontId="17" fillId="36" borderId="11" xfId="54" applyFont="1" applyFill="1" applyBorder="1" applyAlignment="1" applyProtection="1">
      <alignment horizontal="center" vertical="center" wrapText="1"/>
      <protection hidden="1"/>
    </xf>
    <xf numFmtId="0" fontId="17" fillId="36" borderId="13" xfId="54" applyFont="1" applyFill="1" applyBorder="1" applyAlignment="1" applyProtection="1">
      <alignment horizontal="center" vertical="center" wrapText="1"/>
      <protection hidden="1"/>
    </xf>
    <xf numFmtId="0" fontId="19" fillId="38" borderId="30" xfId="54" applyFont="1" applyFill="1" applyBorder="1" applyAlignment="1" applyProtection="1">
      <alignment horizontal="left" vertical="center" wrapText="1"/>
      <protection hidden="1"/>
    </xf>
    <xf numFmtId="0" fontId="105" fillId="38" borderId="30" xfId="54" applyFont="1" applyFill="1" applyBorder="1" applyAlignment="1" applyProtection="1">
      <alignment horizontal="left" vertical="center" wrapText="1"/>
      <protection hidden="1"/>
    </xf>
    <xf numFmtId="0" fontId="17" fillId="36" borderId="10" xfId="54" applyFont="1" applyFill="1" applyBorder="1" applyAlignment="1" applyProtection="1">
      <alignment horizontal="center" vertical="center" wrapText="1"/>
      <protection hidden="1"/>
    </xf>
    <xf numFmtId="0" fontId="37" fillId="34" borderId="12" xfId="54" applyFont="1" applyFill="1" applyBorder="1" applyAlignment="1" applyProtection="1">
      <alignment horizontal="center" vertical="center" wrapText="1"/>
      <protection hidden="1" locked="0"/>
    </xf>
    <xf numFmtId="0" fontId="37" fillId="34" borderId="25" xfId="54" applyFont="1" applyFill="1" applyBorder="1" applyAlignment="1" applyProtection="1">
      <alignment horizontal="center" vertical="center" wrapText="1"/>
      <protection hidden="1" locked="0"/>
    </xf>
    <xf numFmtId="2" fontId="42" fillId="34" borderId="12" xfId="0" applyNumberFormat="1" applyFont="1" applyFill="1" applyBorder="1" applyAlignment="1" applyProtection="1">
      <alignment horizontal="center" vertical="center" wrapText="1"/>
      <protection hidden="1" locked="0"/>
    </xf>
    <xf numFmtId="2" fontId="42" fillId="34" borderId="25" xfId="0" applyNumberFormat="1" applyFont="1" applyFill="1" applyBorder="1" applyAlignment="1" applyProtection="1">
      <alignment horizontal="center" vertical="center" wrapText="1"/>
      <protection hidden="1" locked="0"/>
    </xf>
    <xf numFmtId="0" fontId="9" fillId="36" borderId="12" xfId="54" applyFont="1" applyFill="1" applyBorder="1" applyAlignment="1" applyProtection="1">
      <alignment horizontal="center" vertical="center" wrapText="1"/>
      <protection hidden="1"/>
    </xf>
    <xf numFmtId="0" fontId="9" fillId="36" borderId="25" xfId="54" applyFont="1" applyFill="1" applyBorder="1" applyAlignment="1" applyProtection="1">
      <alignment horizontal="center" vertical="center" wrapText="1"/>
      <protection hidden="1"/>
    </xf>
    <xf numFmtId="0" fontId="17" fillId="36" borderId="12" xfId="54" applyFont="1" applyFill="1" applyBorder="1" applyAlignment="1" applyProtection="1">
      <alignment horizontal="center" vertical="center" wrapText="1"/>
      <protection hidden="1"/>
    </xf>
    <xf numFmtId="0" fontId="17" fillId="36" borderId="25" xfId="54" applyFont="1" applyFill="1" applyBorder="1" applyAlignment="1" applyProtection="1">
      <alignment horizontal="center" vertical="center" wrapText="1"/>
      <protection hidden="1"/>
    </xf>
    <xf numFmtId="1" fontId="9" fillId="36" borderId="10" xfId="0" applyNumberFormat="1" applyFont="1" applyFill="1" applyBorder="1" applyAlignment="1" applyProtection="1">
      <alignment horizontal="center" vertical="center" wrapText="1"/>
      <protection hidden="1"/>
    </xf>
    <xf numFmtId="0" fontId="41" fillId="36" borderId="10" xfId="54" applyFont="1" applyFill="1" applyBorder="1" applyAlignment="1" applyProtection="1">
      <alignment horizontal="right" vertical="center" wrapText="1"/>
      <protection hidden="1"/>
    </xf>
    <xf numFmtId="0" fontId="17" fillId="36" borderId="1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38" xfId="0" applyFont="1" applyFill="1" applyBorder="1" applyAlignment="1" applyProtection="1">
      <alignment horizontal="left" vertical="center" wrapText="1"/>
      <protection hidden="1"/>
    </xf>
    <xf numFmtId="0" fontId="14" fillId="38" borderId="36" xfId="0" applyFont="1" applyFill="1" applyBorder="1" applyAlignment="1" applyProtection="1">
      <alignment horizontal="left" vertical="center" wrapText="1"/>
      <protection hidden="1"/>
    </xf>
    <xf numFmtId="0" fontId="33" fillId="38" borderId="35" xfId="0" applyFont="1" applyFill="1" applyBorder="1" applyAlignment="1" applyProtection="1">
      <alignment horizontal="left" vertical="center" wrapText="1"/>
      <protection hidden="1"/>
    </xf>
    <xf numFmtId="0" fontId="99" fillId="38" borderId="36" xfId="0" applyFont="1" applyFill="1" applyBorder="1" applyAlignment="1" applyProtection="1">
      <alignment horizontal="left" vertical="center" wrapText="1"/>
      <protection hidden="1"/>
    </xf>
    <xf numFmtId="0" fontId="108" fillId="0" borderId="33" xfId="0" applyFont="1" applyFill="1" applyBorder="1" applyAlignment="1" applyProtection="1">
      <alignment horizontal="center" vertical="center" wrapText="1"/>
      <protection hidden="1"/>
    </xf>
    <xf numFmtId="0" fontId="108" fillId="0" borderId="34" xfId="0" applyFont="1" applyFill="1" applyBorder="1" applyAlignment="1" applyProtection="1">
      <alignment horizontal="center" vertical="center" wrapText="1"/>
      <protection hidden="1"/>
    </xf>
    <xf numFmtId="0" fontId="17" fillId="36" borderId="10" xfId="0" applyFont="1" applyFill="1" applyBorder="1" applyAlignment="1" applyProtection="1">
      <alignment vertical="center" wrapText="1"/>
      <protection hidden="1"/>
    </xf>
    <xf numFmtId="0" fontId="32" fillId="8" borderId="10" xfId="0" applyFont="1" applyFill="1" applyBorder="1" applyAlignment="1" applyProtection="1">
      <alignment horizontal="center" vertical="center" wrapText="1"/>
      <protection hidden="1" locked="0"/>
    </xf>
    <xf numFmtId="0" fontId="17" fillId="36" borderId="12" xfId="0" applyFont="1" applyFill="1" applyBorder="1" applyAlignment="1" applyProtection="1">
      <alignment vertical="center" wrapText="1"/>
      <protection hidden="1"/>
    </xf>
    <xf numFmtId="0" fontId="17" fillId="36" borderId="25" xfId="0" applyFont="1" applyFill="1" applyBorder="1" applyAlignment="1" applyProtection="1">
      <alignment vertical="center" wrapText="1"/>
      <protection hidden="1"/>
    </xf>
    <xf numFmtId="0" fontId="8" fillId="36" borderId="10" xfId="54" applyFont="1" applyFill="1" applyBorder="1" applyAlignment="1" applyProtection="1">
      <alignment horizontal="center" vertical="center" wrapText="1"/>
      <protection hidden="1"/>
    </xf>
    <xf numFmtId="0" fontId="9" fillId="36" borderId="32" xfId="54" applyFont="1" applyFill="1" applyBorder="1" applyAlignment="1" applyProtection="1">
      <alignment horizontal="center" vertical="center" wrapText="1"/>
      <protection hidden="1"/>
    </xf>
    <xf numFmtId="2" fontId="41" fillId="36" borderId="10" xfId="54" applyNumberFormat="1" applyFont="1" applyFill="1" applyBorder="1" applyAlignment="1" applyProtection="1">
      <alignment horizontal="center" vertical="center" wrapText="1"/>
      <protection hidden="1"/>
    </xf>
    <xf numFmtId="0" fontId="99" fillId="38" borderId="14" xfId="0" applyFont="1" applyFill="1" applyBorder="1" applyAlignment="1" applyProtection="1">
      <alignment horizontal="left" vertical="center" wrapText="1"/>
      <protection hidden="1"/>
    </xf>
    <xf numFmtId="0" fontId="32" fillId="36" borderId="12" xfId="0" applyFont="1" applyFill="1" applyBorder="1" applyAlignment="1" applyProtection="1">
      <alignment horizontal="left" vertical="center" wrapText="1"/>
      <protection hidden="1"/>
    </xf>
    <xf numFmtId="0" fontId="32" fillId="36" borderId="25" xfId="0" applyFont="1" applyFill="1" applyBorder="1" applyAlignment="1" applyProtection="1">
      <alignment horizontal="left" vertical="center" wrapText="1"/>
      <protection hidden="1"/>
    </xf>
    <xf numFmtId="0" fontId="17" fillId="36" borderId="10" xfId="0" applyFont="1" applyFill="1" applyBorder="1" applyAlignment="1" applyProtection="1">
      <alignment vertical="center" wrapText="1"/>
      <protection hidden="1"/>
    </xf>
    <xf numFmtId="0" fontId="32" fillId="8" borderId="12" xfId="0" applyFont="1" applyFill="1" applyBorder="1" applyAlignment="1" applyProtection="1">
      <alignment horizontal="center" vertical="center" wrapText="1"/>
      <protection hidden="1" locked="0"/>
    </xf>
    <xf numFmtId="0" fontId="32" fillId="8" borderId="25" xfId="0" applyFont="1" applyFill="1" applyBorder="1" applyAlignment="1" applyProtection="1">
      <alignment horizontal="center" vertical="center" wrapText="1"/>
      <protection hidden="1" locked="0"/>
    </xf>
    <xf numFmtId="0" fontId="32" fillId="8" borderId="10" xfId="0" applyFont="1" applyFill="1" applyBorder="1" applyAlignment="1" applyProtection="1">
      <alignment horizontal="center" vertical="center" wrapText="1"/>
      <protection hidden="1"/>
    </xf>
    <xf numFmtId="0" fontId="109" fillId="35" borderId="11" xfId="0" applyFont="1" applyFill="1" applyBorder="1" applyAlignment="1" applyProtection="1">
      <alignment horizontal="center" vertical="center" wrapText="1"/>
      <protection hidden="1"/>
    </xf>
    <xf numFmtId="0" fontId="109" fillId="35" borderId="37" xfId="0" applyFont="1" applyFill="1" applyBorder="1" applyAlignment="1" applyProtection="1">
      <alignment horizontal="center" vertical="center" wrapText="1"/>
      <protection hidden="1"/>
    </xf>
    <xf numFmtId="0" fontId="109" fillId="35" borderId="13" xfId="0" applyFont="1" applyFill="1" applyBorder="1" applyAlignment="1" applyProtection="1">
      <alignment horizontal="center" vertical="center" wrapText="1"/>
      <protection hidden="1"/>
    </xf>
    <xf numFmtId="0" fontId="32" fillId="36" borderId="10" xfId="0" applyFont="1" applyFill="1" applyBorder="1" applyAlignment="1" applyProtection="1">
      <alignment horizontal="center" vertical="center" wrapText="1"/>
      <protection hidden="1"/>
    </xf>
    <xf numFmtId="2" fontId="17" fillId="36" borderId="12" xfId="54" applyNumberFormat="1" applyFont="1" applyFill="1" applyBorder="1" applyAlignment="1" applyProtection="1">
      <alignment horizontal="center" vertical="center" wrapText="1"/>
      <protection hidden="1"/>
    </xf>
    <xf numFmtId="2" fontId="17" fillId="36" borderId="32" xfId="54" applyNumberFormat="1" applyFont="1" applyFill="1" applyBorder="1" applyAlignment="1" applyProtection="1">
      <alignment horizontal="center" vertical="center" wrapText="1"/>
      <protection hidden="1"/>
    </xf>
    <xf numFmtId="2" fontId="17" fillId="36" borderId="25" xfId="54" applyNumberFormat="1" applyFont="1" applyFill="1" applyBorder="1" applyAlignment="1" applyProtection="1">
      <alignment horizontal="center" vertical="center" wrapText="1"/>
      <protection hidden="1"/>
    </xf>
    <xf numFmtId="0" fontId="6" fillId="34" borderId="12" xfId="54" applyFont="1" applyFill="1" applyBorder="1" applyAlignment="1" applyProtection="1">
      <alignment horizontal="center" vertical="center" wrapText="1"/>
      <protection hidden="1" locked="0"/>
    </xf>
    <xf numFmtId="0" fontId="6" fillId="34" borderId="25" xfId="54" applyFont="1" applyFill="1" applyBorder="1" applyAlignment="1" applyProtection="1">
      <alignment horizontal="center" vertical="center" wrapText="1"/>
      <protection hidden="1" locked="0"/>
    </xf>
    <xf numFmtId="2" fontId="41" fillId="36" borderId="12" xfId="0" applyNumberFormat="1" applyFont="1" applyFill="1" applyBorder="1" applyAlignment="1" applyProtection="1">
      <alignment horizontal="center" vertical="center" wrapText="1"/>
      <protection hidden="1"/>
    </xf>
    <xf numFmtId="2" fontId="41" fillId="36" borderId="25" xfId="0" applyNumberFormat="1" applyFont="1" applyFill="1" applyBorder="1" applyAlignment="1" applyProtection="1">
      <alignment horizontal="center" vertical="center" wrapText="1"/>
      <protection hidden="1"/>
    </xf>
    <xf numFmtId="0" fontId="9" fillId="36" borderId="10" xfId="0" applyFont="1" applyFill="1" applyBorder="1" applyAlignment="1" applyProtection="1">
      <alignment horizontal="center" vertical="center" wrapText="1"/>
      <protection hidden="1"/>
    </xf>
    <xf numFmtId="0" fontId="41" fillId="36" borderId="10" xfId="54" applyFont="1" applyFill="1" applyBorder="1" applyAlignment="1" applyProtection="1">
      <alignment horizontal="left" vertical="center" wrapText="1"/>
      <protection hidden="1"/>
    </xf>
    <xf numFmtId="4" fontId="41" fillId="36" borderId="10" xfId="0" applyNumberFormat="1" applyFont="1" applyFill="1" applyBorder="1" applyAlignment="1" applyProtection="1">
      <alignment horizontal="center" vertical="center" wrapText="1"/>
      <protection hidden="1"/>
    </xf>
    <xf numFmtId="0" fontId="104" fillId="36" borderId="12" xfId="54" applyFont="1" applyFill="1" applyBorder="1" applyAlignment="1" applyProtection="1">
      <alignment horizontal="center" vertical="center" wrapText="1"/>
      <protection hidden="1"/>
    </xf>
    <xf numFmtId="0" fontId="104" fillId="36" borderId="25" xfId="54" applyFont="1" applyFill="1" applyBorder="1" applyAlignment="1" applyProtection="1">
      <alignment horizontal="center" vertical="center" wrapText="1"/>
      <protection hidden="1"/>
    </xf>
    <xf numFmtId="0" fontId="8" fillId="36" borderId="12" xfId="54" applyFont="1" applyFill="1" applyBorder="1" applyAlignment="1" applyProtection="1">
      <alignment horizontal="center" vertical="center" wrapText="1"/>
      <protection hidden="1"/>
    </xf>
    <xf numFmtId="0" fontId="8" fillId="36" borderId="25" xfId="54" applyFont="1" applyFill="1" applyBorder="1" applyAlignment="1" applyProtection="1">
      <alignment horizontal="center" vertical="center" wrapText="1"/>
      <protection hidden="1"/>
    </xf>
    <xf numFmtId="0" fontId="104" fillId="36" borderId="12" xfId="0" applyFont="1" applyFill="1" applyBorder="1" applyAlignment="1" applyProtection="1">
      <alignment horizontal="center" vertical="center" wrapText="1"/>
      <protection hidden="1"/>
    </xf>
    <xf numFmtId="0" fontId="104" fillId="36" borderId="25" xfId="0" applyFont="1" applyFill="1" applyBorder="1" applyAlignment="1" applyProtection="1">
      <alignment horizontal="center" vertical="center" wrapText="1"/>
      <protection hidden="1"/>
    </xf>
    <xf numFmtId="0" fontId="17" fillId="34" borderId="30" xfId="54" applyFont="1" applyFill="1" applyBorder="1" applyAlignment="1" applyProtection="1">
      <alignment horizontal="left" vertical="center" wrapText="1"/>
      <protection hidden="1"/>
    </xf>
    <xf numFmtId="0" fontId="6" fillId="36" borderId="27" xfId="54" applyFont="1" applyFill="1" applyBorder="1" applyAlignment="1" applyProtection="1">
      <alignment horizontal="center" vertical="center" wrapText="1"/>
      <protection hidden="1"/>
    </xf>
    <xf numFmtId="0" fontId="6" fillId="36" borderId="29" xfId="54" applyFont="1" applyFill="1" applyBorder="1" applyAlignment="1" applyProtection="1">
      <alignment horizontal="center" vertical="center" wrapText="1"/>
      <protection hidden="1"/>
    </xf>
    <xf numFmtId="0" fontId="17" fillId="34" borderId="10" xfId="54" applyFont="1" applyFill="1" applyBorder="1" applyAlignment="1" applyProtection="1">
      <alignment horizontal="center" vertical="center" wrapText="1"/>
      <protection hidden="1" locked="0"/>
    </xf>
    <xf numFmtId="0" fontId="6" fillId="36" borderId="12" xfId="54" applyFont="1" applyFill="1" applyBorder="1" applyAlignment="1" applyProtection="1">
      <alignment horizontal="left" vertical="center" wrapText="1"/>
      <protection hidden="1"/>
    </xf>
    <xf numFmtId="0" fontId="6" fillId="36" borderId="25" xfId="54" applyFont="1" applyFill="1" applyBorder="1" applyAlignment="1" applyProtection="1">
      <alignment horizontal="left" vertical="center" wrapText="1"/>
      <protection hidden="1"/>
    </xf>
    <xf numFmtId="1" fontId="3" fillId="0" borderId="12" xfId="54" applyNumberFormat="1" applyFont="1" applyFill="1" applyBorder="1" applyAlignment="1" applyProtection="1">
      <alignment horizontal="left" vertical="center" wrapText="1"/>
      <protection hidden="1" locked="0"/>
    </xf>
    <xf numFmtId="1" fontId="3" fillId="0" borderId="32" xfId="54" applyNumberFormat="1" applyFont="1" applyFill="1" applyBorder="1" applyAlignment="1" applyProtection="1">
      <alignment horizontal="left" vertical="center" wrapText="1"/>
      <protection hidden="1" locked="0"/>
    </xf>
    <xf numFmtId="1" fontId="3" fillId="0" borderId="25" xfId="54" applyNumberFormat="1" applyFont="1" applyFill="1" applyBorder="1" applyAlignment="1" applyProtection="1">
      <alignment horizontal="left" vertical="center" wrapText="1"/>
      <protection hidden="1" locked="0"/>
    </xf>
    <xf numFmtId="0" fontId="41" fillId="36" borderId="12" xfId="54" applyFont="1" applyFill="1" applyBorder="1" applyAlignment="1" applyProtection="1">
      <alignment horizontal="left" vertical="center" wrapText="1"/>
      <protection hidden="1"/>
    </xf>
    <xf numFmtId="0" fontId="41" fillId="36" borderId="25" xfId="54" applyFont="1" applyFill="1" applyBorder="1" applyAlignment="1" applyProtection="1">
      <alignment horizontal="left" vertical="center" wrapText="1"/>
      <protection hidden="1"/>
    </xf>
    <xf numFmtId="0" fontId="105" fillId="38" borderId="26" xfId="54" applyFont="1" applyFill="1" applyBorder="1" applyAlignment="1" applyProtection="1">
      <alignment horizontal="left" vertical="center" wrapText="1"/>
      <protection hidden="1"/>
    </xf>
    <xf numFmtId="0" fontId="19" fillId="38" borderId="26" xfId="54" applyFont="1" applyFill="1" applyBorder="1" applyAlignment="1" applyProtection="1">
      <alignment horizontal="left" vertical="center" wrapText="1"/>
      <protection hidden="1"/>
    </xf>
    <xf numFmtId="0" fontId="19" fillId="38" borderId="26" xfId="54" applyFont="1" applyFill="1" applyBorder="1" applyAlignment="1" applyProtection="1">
      <alignment horizontal="center" vertical="center" wrapText="1"/>
      <protection hidden="1"/>
    </xf>
    <xf numFmtId="0" fontId="19" fillId="38" borderId="30" xfId="54" applyFont="1" applyFill="1" applyBorder="1" applyAlignment="1" applyProtection="1">
      <alignment horizontal="center" vertical="center" wrapText="1"/>
      <protection hidden="1"/>
    </xf>
    <xf numFmtId="2" fontId="17" fillId="34" borderId="10" xfId="0" applyNumberFormat="1" applyFont="1" applyFill="1" applyBorder="1" applyAlignment="1" applyProtection="1">
      <alignment horizontal="center"/>
      <protection hidden="1" locked="0"/>
    </xf>
    <xf numFmtId="2" fontId="17" fillId="36" borderId="10" xfId="0" applyNumberFormat="1" applyFont="1" applyFill="1" applyBorder="1" applyAlignment="1" applyProtection="1">
      <alignment horizontal="center" vertical="center" wrapText="1"/>
      <protection hidden="1"/>
    </xf>
    <xf numFmtId="0" fontId="99" fillId="40" borderId="30" xfId="0" applyFont="1" applyFill="1" applyBorder="1" applyAlignment="1" applyProtection="1">
      <alignment horizontal="center" vertical="center" wrapText="1"/>
      <protection hidden="1"/>
    </xf>
    <xf numFmtId="0" fontId="110" fillId="40" borderId="30" xfId="0" applyFont="1" applyFill="1" applyBorder="1" applyAlignment="1" applyProtection="1">
      <alignment horizontal="center" vertical="center" wrapText="1"/>
      <protection hidden="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0" fillId="37" borderId="11" xfId="0" applyFill="1" applyBorder="1" applyAlignment="1" applyProtection="1">
      <alignment horizontal="center" vertical="center" wrapText="1"/>
      <protection hidden="1"/>
    </xf>
    <xf numFmtId="0" fontId="0" fillId="37" borderId="13" xfId="0" applyFill="1" applyBorder="1" applyAlignment="1" applyProtection="1">
      <alignment horizontal="center" vertical="center" wrapText="1"/>
      <protection hidden="1"/>
    </xf>
    <xf numFmtId="0" fontId="30" fillId="40" borderId="30" xfId="0" applyFont="1" applyFill="1" applyBorder="1" applyAlignment="1" applyProtection="1">
      <alignment horizontal="center" vertical="center" wrapText="1"/>
      <protection hidden="1"/>
    </xf>
    <xf numFmtId="0" fontId="111" fillId="37" borderId="10" xfId="0" applyFont="1" applyFill="1" applyBorder="1" applyAlignment="1" applyProtection="1">
      <alignment horizontal="center" vertical="center" wrapText="1"/>
      <protection hidden="1"/>
    </xf>
    <xf numFmtId="2" fontId="0" fillId="37" borderId="11" xfId="0" applyNumberFormat="1" applyFill="1" applyBorder="1" applyAlignment="1">
      <alignment horizontal="left" vertical="center" wrapText="1"/>
    </xf>
    <xf numFmtId="2" fontId="0" fillId="37" borderId="13" xfId="0" applyNumberFormat="1" applyFill="1" applyBorder="1" applyAlignment="1">
      <alignment horizontal="left" vertical="center" wrapText="1"/>
    </xf>
    <xf numFmtId="0" fontId="6" fillId="33" borderId="39" xfId="54" applyFont="1" applyFill="1" applyBorder="1" applyAlignment="1" applyProtection="1">
      <alignment horizontal="center" vertical="center" wrapText="1"/>
      <protection hidden="1"/>
    </xf>
    <xf numFmtId="0" fontId="6" fillId="33" borderId="40" xfId="54" applyFont="1" applyFill="1" applyBorder="1" applyAlignment="1" applyProtection="1">
      <alignment horizontal="center" vertical="center" wrapText="1"/>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361950</xdr:colOff>
      <xdr:row>57</xdr:row>
      <xdr:rowOff>66675</xdr:rowOff>
    </xdr:from>
    <xdr:to>
      <xdr:col>12</xdr:col>
      <xdr:colOff>876300</xdr:colOff>
      <xdr:row>57</xdr:row>
      <xdr:rowOff>1162050</xdr:rowOff>
    </xdr:to>
    <xdr:sp>
      <xdr:nvSpPr>
        <xdr:cNvPr id="1" name="Стрелка вниз 1"/>
        <xdr:cNvSpPr>
          <a:spLocks/>
        </xdr:cNvSpPr>
      </xdr:nvSpPr>
      <xdr:spPr>
        <a:xfrm>
          <a:off x="23374350" y="23707725"/>
          <a:ext cx="514350" cy="1095375"/>
        </a:xfrm>
        <a:prstGeom prst="downArrow">
          <a:avLst>
            <a:gd name="adj" fmla="val 29444"/>
          </a:avLst>
        </a:prstGeom>
        <a:solidFill>
          <a:srgbClr val="376092"/>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7</xdr:row>
      <xdr:rowOff>57150</xdr:rowOff>
    </xdr:from>
    <xdr:to>
      <xdr:col>8</xdr:col>
      <xdr:colOff>1085850</xdr:colOff>
      <xdr:row>7</xdr:row>
      <xdr:rowOff>447675</xdr:rowOff>
    </xdr:to>
    <xdr:sp>
      <xdr:nvSpPr>
        <xdr:cNvPr id="2" name="Стрелка вниз 2"/>
        <xdr:cNvSpPr>
          <a:spLocks/>
        </xdr:cNvSpPr>
      </xdr:nvSpPr>
      <xdr:spPr>
        <a:xfrm>
          <a:off x="19069050" y="3228975"/>
          <a:ext cx="504825" cy="390525"/>
        </a:xfrm>
        <a:prstGeom prst="downArrow">
          <a:avLst>
            <a:gd name="adj" fmla="val 0"/>
          </a:avLst>
        </a:prstGeom>
        <a:solidFill>
          <a:srgbClr val="376092"/>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18</xdr:col>
      <xdr:colOff>228600</xdr:colOff>
      <xdr:row>13</xdr:row>
      <xdr:rowOff>190500</xdr:rowOff>
    </xdr:from>
    <xdr:to>
      <xdr:col>19</xdr:col>
      <xdr:colOff>323850</xdr:colOff>
      <xdr:row>18</xdr:row>
      <xdr:rowOff>28575</xdr:rowOff>
    </xdr:to>
    <xdr:sp>
      <xdr:nvSpPr>
        <xdr:cNvPr id="3" name="Прямоугольная выноска 4"/>
        <xdr:cNvSpPr>
          <a:spLocks/>
        </xdr:cNvSpPr>
      </xdr:nvSpPr>
      <xdr:spPr>
        <a:xfrm>
          <a:off x="30870525" y="5819775"/>
          <a:ext cx="1066800" cy="3095625"/>
        </a:xfrm>
        <a:prstGeom prst="wedgeRectCallout">
          <a:avLst>
            <a:gd name="adj1" fmla="val -108129"/>
            <a:gd name="adj2" fmla="val -35564"/>
          </a:avLst>
        </a:prstGeom>
        <a:solidFill>
          <a:srgbClr val="F2DCDB"/>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rPr>
            <a:t>Заполняется при</a:t>
          </a:r>
          <a:r>
            <a:rPr lang="en-US" cap="none" sz="1100" b="0" i="0" u="none" baseline="0">
              <a:solidFill>
                <a:srgbClr val="000000"/>
              </a:solidFill>
            </a:rPr>
            <a:t> наличии  импортных материалов</a:t>
          </a:r>
          <a:r>
            <a:rPr lang="en-US" cap="none" sz="1100" b="0" i="0" u="none" baseline="0">
              <a:solidFill>
                <a:srgbClr val="000000"/>
              </a:solidFill>
            </a:rPr>
            <a:t> / Are filled in in case that import components and materials constitute the prime cost</a:t>
          </a:r>
          <a:r>
            <a:rPr lang="en-US" cap="none" sz="1100" b="0" i="0" u="none" baseline="0">
              <a:solidFill>
                <a:srgbClr val="000000"/>
              </a:solidFill>
            </a:rPr>
            <a:t> </a:t>
          </a:r>
        </a:p>
      </xdr:txBody>
    </xdr:sp>
    <xdr:clientData/>
  </xdr:twoCellAnchor>
  <xdr:twoCellAnchor>
    <xdr:from>
      <xdr:col>14</xdr:col>
      <xdr:colOff>228600</xdr:colOff>
      <xdr:row>19</xdr:row>
      <xdr:rowOff>28575</xdr:rowOff>
    </xdr:from>
    <xdr:to>
      <xdr:col>15</xdr:col>
      <xdr:colOff>19050</xdr:colOff>
      <xdr:row>21</xdr:row>
      <xdr:rowOff>38100</xdr:rowOff>
    </xdr:to>
    <xdr:sp>
      <xdr:nvSpPr>
        <xdr:cNvPr id="4" name="Двойная стрелка влево/вправо 6"/>
        <xdr:cNvSpPr>
          <a:spLocks/>
        </xdr:cNvSpPr>
      </xdr:nvSpPr>
      <xdr:spPr>
        <a:xfrm>
          <a:off x="25936575" y="9191625"/>
          <a:ext cx="1171575" cy="561975"/>
        </a:xfrm>
        <a:prstGeom prst="leftRightArrow">
          <a:avLst>
            <a:gd name="adj" fmla="val -15324"/>
          </a:avLst>
        </a:prstGeom>
        <a:solidFill>
          <a:srgbClr val="F2DCDB"/>
        </a:solidFill>
        <a:ln w="25400" cmpd="sng">
          <a:solidFill>
            <a:srgbClr val="C0504D"/>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AC107"/>
  <sheetViews>
    <sheetView tabSelected="1" view="pageBreakPreview" zoomScale="60" zoomScaleNormal="70" zoomScalePageLayoutView="50" workbookViewId="0" topLeftCell="A81">
      <selection activeCell="N96" sqref="N96"/>
    </sheetView>
  </sheetViews>
  <sheetFormatPr defaultColWidth="9.00390625" defaultRowHeight="12.75"/>
  <cols>
    <col min="1" max="1" width="9.625" style="23" customWidth="1"/>
    <col min="2" max="2" width="52.00390625" style="23" customWidth="1"/>
    <col min="3" max="3" width="26.00390625" style="23" customWidth="1"/>
    <col min="4" max="4" width="71.25390625" style="23" customWidth="1"/>
    <col min="5" max="5" width="18.625" style="23" customWidth="1"/>
    <col min="6" max="6" width="19.875" style="23" customWidth="1"/>
    <col min="7" max="7" width="25.875" style="23" customWidth="1"/>
    <col min="8" max="8" width="19.25390625" style="23" customWidth="1"/>
    <col min="9" max="10" width="15.00390625" style="23" customWidth="1"/>
    <col min="11" max="12" width="14.75390625" style="23" customWidth="1"/>
    <col min="13" max="13" width="15.75390625" style="23" customWidth="1"/>
    <col min="14" max="14" width="19.625" style="23" customWidth="1"/>
    <col min="15" max="15" width="18.125" style="23" customWidth="1"/>
    <col min="16" max="16" width="14.625" style="23" customWidth="1"/>
    <col min="17" max="17" width="18.125" style="23" customWidth="1"/>
    <col min="18" max="18" width="13.875" style="23" customWidth="1"/>
    <col min="19" max="19" width="12.75390625" style="23" customWidth="1"/>
    <col min="20" max="20" width="14.75390625" style="23" customWidth="1"/>
    <col min="21" max="27" width="9.125" style="23" customWidth="1"/>
    <col min="28" max="29" width="0" style="23" hidden="1" customWidth="1"/>
    <col min="30" max="16384" width="9.125" style="23" customWidth="1"/>
  </cols>
  <sheetData>
    <row r="1" spans="1:9" ht="26.25">
      <c r="A1" s="41" t="s">
        <v>96</v>
      </c>
      <c r="I1" s="78" t="s">
        <v>178</v>
      </c>
    </row>
    <row r="2" spans="1:29" s="14" customFormat="1" ht="39.75" customHeight="1" thickBot="1">
      <c r="A2" s="324" t="s">
        <v>150</v>
      </c>
      <c r="B2" s="325"/>
      <c r="C2" s="325"/>
      <c r="D2" s="325"/>
      <c r="E2" s="325"/>
      <c r="F2" s="325"/>
      <c r="G2" s="325"/>
      <c r="H2" s="325"/>
      <c r="I2" s="325"/>
      <c r="J2" s="325"/>
      <c r="K2" s="325"/>
      <c r="L2" s="325"/>
      <c r="M2" s="325"/>
      <c r="N2" s="326"/>
      <c r="AB2" s="15" t="s">
        <v>86</v>
      </c>
      <c r="AC2" s="15" t="s">
        <v>86</v>
      </c>
    </row>
    <row r="3" spans="1:29" s="111" customFormat="1" ht="36.75" customHeight="1" thickTop="1">
      <c r="A3" s="107">
        <v>1</v>
      </c>
      <c r="B3" s="331" t="s">
        <v>90</v>
      </c>
      <c r="C3" s="331"/>
      <c r="D3" s="344"/>
      <c r="E3" s="344"/>
      <c r="F3" s="108"/>
      <c r="G3" s="109"/>
      <c r="H3" s="109"/>
      <c r="I3" s="109"/>
      <c r="J3" s="109"/>
      <c r="K3" s="109"/>
      <c r="L3" s="109"/>
      <c r="M3" s="109"/>
      <c r="N3" s="109"/>
      <c r="O3" s="110"/>
      <c r="P3" s="110"/>
      <c r="Q3" s="110"/>
      <c r="R3" s="110"/>
      <c r="S3" s="110"/>
      <c r="AB3" s="112" t="s">
        <v>80</v>
      </c>
      <c r="AC3" s="112" t="s">
        <v>80</v>
      </c>
    </row>
    <row r="4" spans="1:29" s="111" customFormat="1" ht="36.75" customHeight="1" thickBot="1">
      <c r="A4" s="107">
        <v>2</v>
      </c>
      <c r="B4" s="331" t="s">
        <v>91</v>
      </c>
      <c r="C4" s="331"/>
      <c r="D4" s="332"/>
      <c r="E4" s="332"/>
      <c r="F4" s="108"/>
      <c r="G4" s="253" t="s">
        <v>351</v>
      </c>
      <c r="H4" s="254"/>
      <c r="I4" s="109"/>
      <c r="J4" s="109"/>
      <c r="K4" s="109"/>
      <c r="L4" s="109"/>
      <c r="M4" s="109"/>
      <c r="N4" s="109"/>
      <c r="O4" s="110"/>
      <c r="P4" s="110"/>
      <c r="Q4" s="110"/>
      <c r="R4" s="110"/>
      <c r="S4" s="110"/>
      <c r="AB4" s="112" t="s">
        <v>79</v>
      </c>
      <c r="AC4" s="112" t="s">
        <v>79</v>
      </c>
    </row>
    <row r="5" spans="1:29" s="111" customFormat="1" ht="36.75" customHeight="1" thickTop="1">
      <c r="A5" s="107">
        <v>3</v>
      </c>
      <c r="B5" s="333" t="s">
        <v>283</v>
      </c>
      <c r="C5" s="334"/>
      <c r="D5" s="342"/>
      <c r="E5" s="343"/>
      <c r="F5" s="108"/>
      <c r="G5" s="339" t="s">
        <v>350</v>
      </c>
      <c r="H5" s="340"/>
      <c r="I5" s="113"/>
      <c r="J5" s="65" t="str">
        <f>IF(I5="","*CHOOSE OFFER CURRENCY / ВЫБЕРИТЕ ВАЛЮТУ ПРЕДЛОЖЕНИЯ","")</f>
        <v>*CHOOSE OFFER CURRENCY / ВЫБЕРИТЕ ВАЛЮТУ ПРЕДЛОЖЕНИЯ</v>
      </c>
      <c r="K5" s="109"/>
      <c r="L5" s="109"/>
      <c r="M5" s="109"/>
      <c r="N5" s="109"/>
      <c r="O5" s="110"/>
      <c r="P5" s="110"/>
      <c r="Q5" s="110"/>
      <c r="R5" s="110"/>
      <c r="S5" s="110"/>
      <c r="AB5" s="112" t="s">
        <v>81</v>
      </c>
      <c r="AC5" s="112" t="s">
        <v>81</v>
      </c>
    </row>
    <row r="6" spans="1:29" s="111" customFormat="1" ht="36.75" customHeight="1">
      <c r="A6" s="107">
        <v>4</v>
      </c>
      <c r="B6" s="331" t="s">
        <v>158</v>
      </c>
      <c r="C6" s="331"/>
      <c r="D6" s="332"/>
      <c r="E6" s="332"/>
      <c r="F6" s="108"/>
      <c r="G6" s="109"/>
      <c r="H6" s="109"/>
      <c r="I6" s="109"/>
      <c r="J6" s="109"/>
      <c r="K6" s="108"/>
      <c r="L6" s="108"/>
      <c r="M6" s="109"/>
      <c r="N6" s="109"/>
      <c r="O6" s="110"/>
      <c r="P6" s="110"/>
      <c r="Q6" s="110"/>
      <c r="R6" s="110"/>
      <c r="S6" s="110"/>
      <c r="AB6" s="112" t="s">
        <v>78</v>
      </c>
      <c r="AC6" s="112" t="s">
        <v>78</v>
      </c>
    </row>
    <row r="7" spans="1:29" s="111" customFormat="1" ht="36.75" customHeight="1" thickBot="1">
      <c r="A7" s="107">
        <v>5</v>
      </c>
      <c r="B7" s="331" t="s">
        <v>92</v>
      </c>
      <c r="C7" s="331"/>
      <c r="D7" s="332"/>
      <c r="E7" s="332"/>
      <c r="F7" s="108"/>
      <c r="G7" s="327" t="s">
        <v>352</v>
      </c>
      <c r="H7" s="328"/>
      <c r="I7" s="114"/>
      <c r="J7" s="338" t="s">
        <v>353</v>
      </c>
      <c r="K7" s="338"/>
      <c r="L7" s="114"/>
      <c r="M7" s="109"/>
      <c r="N7" s="109"/>
      <c r="O7" s="110"/>
      <c r="P7" s="110"/>
      <c r="Q7" s="110"/>
      <c r="R7" s="110"/>
      <c r="S7" s="110"/>
      <c r="AC7" s="112" t="s">
        <v>85</v>
      </c>
    </row>
    <row r="8" spans="1:29" s="111" customFormat="1" ht="36.75" customHeight="1" thickTop="1">
      <c r="A8" s="107">
        <v>6</v>
      </c>
      <c r="B8" s="331" t="s">
        <v>93</v>
      </c>
      <c r="C8" s="331"/>
      <c r="D8" s="332"/>
      <c r="E8" s="332"/>
      <c r="F8" s="108"/>
      <c r="G8" s="109"/>
      <c r="H8" s="109"/>
      <c r="I8" s="109"/>
      <c r="J8" s="109"/>
      <c r="K8" s="109"/>
      <c r="L8" s="109"/>
      <c r="M8" s="109"/>
      <c r="N8" s="109"/>
      <c r="O8" s="110"/>
      <c r="P8" s="110"/>
      <c r="Q8" s="110"/>
      <c r="R8" s="110"/>
      <c r="S8" s="110"/>
      <c r="AC8" s="112" t="s">
        <v>82</v>
      </c>
    </row>
    <row r="9" spans="1:29" s="111" customFormat="1" ht="36.75" customHeight="1">
      <c r="A9" s="107">
        <v>7</v>
      </c>
      <c r="B9" s="331" t="s">
        <v>94</v>
      </c>
      <c r="C9" s="331"/>
      <c r="D9" s="332"/>
      <c r="E9" s="332"/>
      <c r="F9" s="108"/>
      <c r="G9" s="115" t="s">
        <v>23</v>
      </c>
      <c r="H9" s="116">
        <v>2018</v>
      </c>
      <c r="I9" s="116">
        <v>2019</v>
      </c>
      <c r="J9" s="116">
        <v>2020</v>
      </c>
      <c r="K9" s="116">
        <v>2021</v>
      </c>
      <c r="L9" s="116">
        <v>2022</v>
      </c>
      <c r="M9" s="109"/>
      <c r="N9" s="109"/>
      <c r="O9" s="110"/>
      <c r="P9" s="110"/>
      <c r="Q9" s="110"/>
      <c r="R9" s="110"/>
      <c r="S9" s="110"/>
      <c r="AC9" s="112" t="s">
        <v>83</v>
      </c>
    </row>
    <row r="10" spans="1:29" s="121" customFormat="1" ht="57.75" customHeight="1">
      <c r="A10" s="105">
        <v>8</v>
      </c>
      <c r="B10" s="341" t="s">
        <v>322</v>
      </c>
      <c r="C10" s="341"/>
      <c r="D10" s="332"/>
      <c r="E10" s="332"/>
      <c r="F10" s="108"/>
      <c r="G10" s="117" t="s">
        <v>155</v>
      </c>
      <c r="H10" s="118"/>
      <c r="I10" s="118"/>
      <c r="J10" s="118"/>
      <c r="K10" s="118"/>
      <c r="L10" s="118"/>
      <c r="M10" s="119"/>
      <c r="N10" s="119"/>
      <c r="O10" s="120"/>
      <c r="P10" s="120"/>
      <c r="Q10" s="120"/>
      <c r="R10" s="120"/>
      <c r="S10" s="120"/>
      <c r="AC10" s="112" t="s">
        <v>84</v>
      </c>
    </row>
    <row r="11" spans="1:19" s="121" customFormat="1" ht="36.75" customHeight="1">
      <c r="A11" s="105">
        <v>9</v>
      </c>
      <c r="B11" s="333" t="s">
        <v>95</v>
      </c>
      <c r="C11" s="334"/>
      <c r="D11" s="332"/>
      <c r="E11" s="332"/>
      <c r="F11" s="108"/>
      <c r="G11" s="348" t="s">
        <v>22</v>
      </c>
      <c r="H11" s="348"/>
      <c r="I11" s="348"/>
      <c r="J11" s="349">
        <f>H10+I10+J10+K10+L10</f>
        <v>0</v>
      </c>
      <c r="K11" s="350"/>
      <c r="L11" s="351"/>
      <c r="M11" s="119"/>
      <c r="N11" s="119"/>
      <c r="O11" s="120"/>
      <c r="P11" s="120"/>
      <c r="Q11" s="120"/>
      <c r="R11" s="120"/>
      <c r="S11" s="120"/>
    </row>
    <row r="12" spans="1:14" s="37" customFormat="1" ht="15" customHeight="1">
      <c r="A12" s="56"/>
      <c r="B12" s="57"/>
      <c r="C12" s="57"/>
      <c r="D12" s="58"/>
      <c r="E12" s="58"/>
      <c r="F12" s="55"/>
      <c r="G12" s="54"/>
      <c r="H12" s="54"/>
      <c r="I12" s="54"/>
      <c r="J12" s="59"/>
      <c r="K12" s="59"/>
      <c r="L12" s="59"/>
      <c r="M12" s="56"/>
      <c r="N12" s="56"/>
    </row>
    <row r="13" spans="1:19" s="25" customFormat="1" ht="10.5" customHeight="1">
      <c r="A13" s="38"/>
      <c r="B13" s="38"/>
      <c r="C13" s="39"/>
      <c r="D13" s="39"/>
      <c r="E13" s="39"/>
      <c r="F13" s="39"/>
      <c r="G13" s="39"/>
      <c r="H13" s="39"/>
      <c r="I13" s="39"/>
      <c r="J13" s="39"/>
      <c r="K13" s="39"/>
      <c r="L13" s="39"/>
      <c r="M13" s="39"/>
      <c r="N13" s="40"/>
      <c r="O13" s="37"/>
      <c r="P13" s="37"/>
      <c r="Q13" s="37"/>
      <c r="R13" s="37"/>
      <c r="S13" s="37"/>
    </row>
    <row r="14" spans="1:19" s="25" customFormat="1" ht="39.75" customHeight="1">
      <c r="A14" s="310" t="s">
        <v>282</v>
      </c>
      <c r="B14" s="311"/>
      <c r="C14" s="311"/>
      <c r="D14" s="311"/>
      <c r="E14" s="311"/>
      <c r="F14" s="311"/>
      <c r="G14" s="311"/>
      <c r="H14" s="311"/>
      <c r="I14" s="311"/>
      <c r="J14" s="311"/>
      <c r="K14" s="311"/>
      <c r="L14" s="311"/>
      <c r="M14" s="311"/>
      <c r="N14" s="311"/>
      <c r="O14" s="20"/>
      <c r="P14" s="250" t="s">
        <v>100</v>
      </c>
      <c r="Q14" s="250"/>
      <c r="R14" s="250"/>
      <c r="S14" s="20"/>
    </row>
    <row r="15" spans="1:18" s="122" customFormat="1" ht="24.75" customHeight="1">
      <c r="A15" s="335" t="s">
        <v>9</v>
      </c>
      <c r="B15" s="335" t="s">
        <v>37</v>
      </c>
      <c r="C15" s="335"/>
      <c r="D15" s="317" t="s">
        <v>38</v>
      </c>
      <c r="E15" s="336"/>
      <c r="F15" s="336"/>
      <c r="G15" s="318"/>
      <c r="H15" s="317" t="s">
        <v>39</v>
      </c>
      <c r="I15" s="336"/>
      <c r="J15" s="318"/>
      <c r="K15" s="300" t="str">
        <f>CONCATENATE("Losses from scrap / Потери от брака, ",I5)</f>
        <v>Losses from scrap / Потери от брака, </v>
      </c>
      <c r="L15" s="300" t="str">
        <f>CONCATENATE("Transportation costs / ТЗР, ",I5)</f>
        <v>Transportation costs / ТЗР, </v>
      </c>
      <c r="M15" s="300" t="str">
        <f>CONCATENATE("Customs expenses / Таможенные расходы, ",I5)</f>
        <v>Customs expenses / Таможенные расходы, </v>
      </c>
      <c r="N15" s="335" t="str">
        <f>CONCATENATE("Total material / component cost / Общая стоимость материала / компонента, ",I5)</f>
        <v>Total material / component cost / Общая стоимость материала / компонента, </v>
      </c>
      <c r="P15" s="329" t="s">
        <v>339</v>
      </c>
      <c r="Q15" s="251" t="s">
        <v>338</v>
      </c>
      <c r="R15" s="251" t="s">
        <v>174</v>
      </c>
    </row>
    <row r="16" spans="1:18" s="121" customFormat="1" ht="137.25" customHeight="1">
      <c r="A16" s="335"/>
      <c r="B16" s="335"/>
      <c r="C16" s="335"/>
      <c r="D16" s="123" t="s">
        <v>40</v>
      </c>
      <c r="E16" s="123" t="s">
        <v>99</v>
      </c>
      <c r="F16" s="123" t="str">
        <f>CONCATENATE("Gross price / Цена за ед., ",I5)</f>
        <v>Gross price / Цена за ед., </v>
      </c>
      <c r="G16" s="123" t="str">
        <f>CONCATENATE("Cost / стоимость, ",I5)</f>
        <v>Cost / стоимость, </v>
      </c>
      <c r="H16" s="123" t="s">
        <v>156</v>
      </c>
      <c r="I16" s="123" t="s">
        <v>166</v>
      </c>
      <c r="J16" s="123" t="str">
        <f>CONCATENATE("Cost / Стоимость отходов , ",I5)</f>
        <v>Cost / Стоимость отходов , </v>
      </c>
      <c r="K16" s="301"/>
      <c r="L16" s="301"/>
      <c r="M16" s="301"/>
      <c r="N16" s="335"/>
      <c r="P16" s="330"/>
      <c r="Q16" s="252"/>
      <c r="R16" s="252"/>
    </row>
    <row r="17" spans="1:18" s="121" customFormat="1" ht="33" customHeight="1">
      <c r="A17" s="123">
        <v>1</v>
      </c>
      <c r="B17" s="319">
        <v>2</v>
      </c>
      <c r="C17" s="320"/>
      <c r="D17" s="123">
        <v>3</v>
      </c>
      <c r="E17" s="123">
        <v>4</v>
      </c>
      <c r="F17" s="123">
        <v>5</v>
      </c>
      <c r="G17" s="123" t="s">
        <v>98</v>
      </c>
      <c r="H17" s="123">
        <v>7</v>
      </c>
      <c r="I17" s="123">
        <v>8</v>
      </c>
      <c r="J17" s="123" t="s">
        <v>73</v>
      </c>
      <c r="K17" s="124">
        <v>10</v>
      </c>
      <c r="L17" s="124">
        <v>11</v>
      </c>
      <c r="M17" s="124">
        <v>12</v>
      </c>
      <c r="N17" s="123" t="s">
        <v>97</v>
      </c>
      <c r="O17" s="125"/>
      <c r="P17" s="126" t="s">
        <v>76</v>
      </c>
      <c r="Q17" s="127" t="s">
        <v>77</v>
      </c>
      <c r="R17" s="127" t="s">
        <v>173</v>
      </c>
    </row>
    <row r="18" spans="1:18" s="137" customFormat="1" ht="21.75" customHeight="1">
      <c r="A18" s="123" t="s">
        <v>41</v>
      </c>
      <c r="B18" s="285"/>
      <c r="C18" s="285"/>
      <c r="D18" s="128"/>
      <c r="E18" s="129"/>
      <c r="F18" s="130"/>
      <c r="G18" s="131">
        <f>E18*F18</f>
        <v>0</v>
      </c>
      <c r="H18" s="132"/>
      <c r="I18" s="133"/>
      <c r="J18" s="131">
        <f>H18*I18</f>
        <v>0</v>
      </c>
      <c r="K18" s="130"/>
      <c r="L18" s="130"/>
      <c r="M18" s="130"/>
      <c r="N18" s="43">
        <f>G18-J18+K18+L18+M18</f>
        <v>0</v>
      </c>
      <c r="O18" s="134"/>
      <c r="P18" s="135" t="s">
        <v>79</v>
      </c>
      <c r="Q18" s="136"/>
      <c r="R18" s="136"/>
    </row>
    <row r="19" spans="1:18" s="137" customFormat="1" ht="21.75" customHeight="1">
      <c r="A19" s="123" t="s">
        <v>42</v>
      </c>
      <c r="B19" s="286"/>
      <c r="C19" s="286"/>
      <c r="D19" s="138"/>
      <c r="E19" s="130"/>
      <c r="F19" s="130"/>
      <c r="G19" s="131">
        <f aca="true" t="shared" si="0" ref="G19:G26">E19*F19</f>
        <v>0</v>
      </c>
      <c r="H19" s="139"/>
      <c r="I19" s="133"/>
      <c r="J19" s="131">
        <f aca="true" t="shared" si="1" ref="J19:J26">H19*I19</f>
        <v>0</v>
      </c>
      <c r="K19" s="130"/>
      <c r="L19" s="130"/>
      <c r="M19" s="130"/>
      <c r="N19" s="43">
        <f aca="true" t="shared" si="2" ref="N19:N26">G19-J19+K19+L19+M19</f>
        <v>0</v>
      </c>
      <c r="O19" s="134"/>
      <c r="P19" s="135"/>
      <c r="Q19" s="135"/>
      <c r="R19" s="136"/>
    </row>
    <row r="20" spans="1:18" s="137" customFormat="1" ht="21.75" customHeight="1">
      <c r="A20" s="123" t="s">
        <v>43</v>
      </c>
      <c r="B20" s="286"/>
      <c r="C20" s="286"/>
      <c r="D20" s="138"/>
      <c r="E20" s="130"/>
      <c r="F20" s="130"/>
      <c r="G20" s="131">
        <f t="shared" si="0"/>
        <v>0</v>
      </c>
      <c r="H20" s="139"/>
      <c r="I20" s="133"/>
      <c r="J20" s="131">
        <f t="shared" si="1"/>
        <v>0</v>
      </c>
      <c r="K20" s="130"/>
      <c r="L20" s="130"/>
      <c r="M20" s="130"/>
      <c r="N20" s="43">
        <f t="shared" si="2"/>
        <v>0</v>
      </c>
      <c r="O20" s="134"/>
      <c r="P20" s="136"/>
      <c r="Q20" s="135"/>
      <c r="R20" s="136"/>
    </row>
    <row r="21" spans="1:18" s="137" customFormat="1" ht="21.75" customHeight="1">
      <c r="A21" s="123" t="s">
        <v>44</v>
      </c>
      <c r="B21" s="286"/>
      <c r="C21" s="286"/>
      <c r="D21" s="138"/>
      <c r="E21" s="130"/>
      <c r="F21" s="130"/>
      <c r="G21" s="131">
        <f t="shared" si="0"/>
        <v>0</v>
      </c>
      <c r="H21" s="139"/>
      <c r="I21" s="133"/>
      <c r="J21" s="131">
        <f t="shared" si="1"/>
        <v>0</v>
      </c>
      <c r="K21" s="130"/>
      <c r="L21" s="130"/>
      <c r="M21" s="130"/>
      <c r="N21" s="43">
        <f t="shared" si="2"/>
        <v>0</v>
      </c>
      <c r="O21" s="134"/>
      <c r="P21" s="135"/>
      <c r="Q21" s="140"/>
      <c r="R21" s="136"/>
    </row>
    <row r="22" spans="1:18" s="137" customFormat="1" ht="21.75" customHeight="1">
      <c r="A22" s="123" t="s">
        <v>45</v>
      </c>
      <c r="B22" s="286"/>
      <c r="C22" s="286"/>
      <c r="D22" s="138"/>
      <c r="E22" s="130"/>
      <c r="F22" s="130"/>
      <c r="G22" s="131">
        <f t="shared" si="0"/>
        <v>0</v>
      </c>
      <c r="H22" s="139"/>
      <c r="I22" s="133"/>
      <c r="J22" s="131">
        <f t="shared" si="1"/>
        <v>0</v>
      </c>
      <c r="K22" s="130"/>
      <c r="L22" s="130"/>
      <c r="M22" s="130"/>
      <c r="N22" s="43">
        <f t="shared" si="2"/>
        <v>0</v>
      </c>
      <c r="O22" s="134"/>
      <c r="P22" s="135"/>
      <c r="Q22" s="135"/>
      <c r="R22" s="136"/>
    </row>
    <row r="23" spans="1:18" s="137" customFormat="1" ht="21.75" customHeight="1">
      <c r="A23" s="123" t="s">
        <v>46</v>
      </c>
      <c r="B23" s="286"/>
      <c r="C23" s="286"/>
      <c r="D23" s="138"/>
      <c r="E23" s="130"/>
      <c r="F23" s="130"/>
      <c r="G23" s="131">
        <f t="shared" si="0"/>
        <v>0</v>
      </c>
      <c r="H23" s="139"/>
      <c r="I23" s="133"/>
      <c r="J23" s="131">
        <f t="shared" si="1"/>
        <v>0</v>
      </c>
      <c r="K23" s="130"/>
      <c r="L23" s="130"/>
      <c r="M23" s="130"/>
      <c r="N23" s="43">
        <f t="shared" si="2"/>
        <v>0</v>
      </c>
      <c r="O23" s="134"/>
      <c r="P23" s="141"/>
      <c r="Q23" s="140"/>
      <c r="R23" s="136"/>
    </row>
    <row r="24" spans="1:18" s="137" customFormat="1" ht="21.75" customHeight="1">
      <c r="A24" s="123" t="s">
        <v>47</v>
      </c>
      <c r="B24" s="286"/>
      <c r="C24" s="286"/>
      <c r="D24" s="138"/>
      <c r="E24" s="130"/>
      <c r="F24" s="130"/>
      <c r="G24" s="131">
        <f t="shared" si="0"/>
        <v>0</v>
      </c>
      <c r="H24" s="139"/>
      <c r="I24" s="133"/>
      <c r="J24" s="131">
        <f t="shared" si="1"/>
        <v>0</v>
      </c>
      <c r="K24" s="130"/>
      <c r="L24" s="130"/>
      <c r="M24" s="130"/>
      <c r="N24" s="43">
        <f t="shared" si="2"/>
        <v>0</v>
      </c>
      <c r="O24" s="134"/>
      <c r="P24" s="135"/>
      <c r="Q24" s="142"/>
      <c r="R24" s="136"/>
    </row>
    <row r="25" spans="1:18" s="137" customFormat="1" ht="21.75" customHeight="1">
      <c r="A25" s="123" t="s">
        <v>48</v>
      </c>
      <c r="B25" s="286"/>
      <c r="C25" s="286"/>
      <c r="D25" s="138"/>
      <c r="E25" s="130"/>
      <c r="F25" s="130"/>
      <c r="G25" s="131">
        <f t="shared" si="0"/>
        <v>0</v>
      </c>
      <c r="H25" s="139"/>
      <c r="I25" s="133"/>
      <c r="J25" s="131">
        <f t="shared" si="1"/>
        <v>0</v>
      </c>
      <c r="K25" s="130"/>
      <c r="L25" s="130"/>
      <c r="M25" s="130"/>
      <c r="N25" s="43">
        <f t="shared" si="2"/>
        <v>0</v>
      </c>
      <c r="O25" s="134"/>
      <c r="P25" s="135"/>
      <c r="Q25" s="142"/>
      <c r="R25" s="136"/>
    </row>
    <row r="26" spans="1:18" s="137" customFormat="1" ht="21.75" customHeight="1">
      <c r="A26" s="123" t="s">
        <v>49</v>
      </c>
      <c r="B26" s="286"/>
      <c r="C26" s="286"/>
      <c r="D26" s="138"/>
      <c r="E26" s="130"/>
      <c r="F26" s="130"/>
      <c r="G26" s="131">
        <f t="shared" si="0"/>
        <v>0</v>
      </c>
      <c r="H26" s="139"/>
      <c r="I26" s="133"/>
      <c r="J26" s="131">
        <f t="shared" si="1"/>
        <v>0</v>
      </c>
      <c r="K26" s="130"/>
      <c r="L26" s="130"/>
      <c r="M26" s="130"/>
      <c r="N26" s="143">
        <f t="shared" si="2"/>
        <v>0</v>
      </c>
      <c r="O26" s="134"/>
      <c r="P26" s="144"/>
      <c r="Q26" s="135"/>
      <c r="R26" s="135"/>
    </row>
    <row r="27" spans="1:15" s="150" customFormat="1" ht="23.25" customHeight="1">
      <c r="A27" s="145"/>
      <c r="B27" s="146"/>
      <c r="C27" s="146"/>
      <c r="D27" s="146"/>
      <c r="E27" s="146"/>
      <c r="F27" s="146"/>
      <c r="G27" s="146"/>
      <c r="H27" s="146"/>
      <c r="I27" s="147"/>
      <c r="J27" s="147"/>
      <c r="K27" s="147"/>
      <c r="L27" s="296" t="s">
        <v>346</v>
      </c>
      <c r="M27" s="297"/>
      <c r="N27" s="148">
        <f>SUM(N18:N26)</f>
        <v>0</v>
      </c>
      <c r="O27" s="149"/>
    </row>
    <row r="28" spans="1:11" s="16" customFormat="1" ht="12" customHeight="1">
      <c r="A28" s="18"/>
      <c r="B28" s="19"/>
      <c r="C28" s="19"/>
      <c r="D28" s="19"/>
      <c r="E28" s="19"/>
      <c r="F28" s="19"/>
      <c r="G28" s="19"/>
      <c r="H28" s="19"/>
      <c r="I28" s="21"/>
      <c r="J28" s="21"/>
      <c r="K28" s="22"/>
    </row>
    <row r="29" spans="1:14" s="16" customFormat="1" ht="39.75" customHeight="1">
      <c r="A29" s="310" t="s">
        <v>285</v>
      </c>
      <c r="B29" s="311"/>
      <c r="C29" s="311"/>
      <c r="D29" s="311"/>
      <c r="E29" s="311"/>
      <c r="F29" s="311"/>
      <c r="G29" s="311"/>
      <c r="H29" s="311"/>
      <c r="I29" s="311"/>
      <c r="J29" s="311"/>
      <c r="K29" s="311"/>
      <c r="L29" s="311"/>
      <c r="M29" s="311"/>
      <c r="N29" s="311"/>
    </row>
    <row r="30" spans="1:14" s="137" customFormat="1" ht="136.5" customHeight="1">
      <c r="A30" s="123" t="s">
        <v>9</v>
      </c>
      <c r="B30" s="312" t="s">
        <v>286</v>
      </c>
      <c r="C30" s="312"/>
      <c r="D30" s="244" t="s">
        <v>288</v>
      </c>
      <c r="E30" s="244"/>
      <c r="F30" s="158" t="s">
        <v>55</v>
      </c>
      <c r="G30" s="123" t="str">
        <f>CONCATENATE("Base wage rate (per hour) / Часовая тарифная ставка, ",I5,"/час")</f>
        <v>Base wage rate (per hour) / Часовая тарифная ставка, /час</v>
      </c>
      <c r="H30" s="123" t="s">
        <v>57</v>
      </c>
      <c r="I30" s="312" t="str">
        <f>CONCATENATE("Nominal wage / 
Основная заработная плата, ",I5)</f>
        <v>Nominal wage / 
Основная заработная плата, </v>
      </c>
      <c r="J30" s="312"/>
      <c r="K30" s="123" t="str">
        <f>CONCATENATE("Bonus / Премия, ",I5)</f>
        <v>Bonus / Премия, </v>
      </c>
      <c r="L30" s="123" t="str">
        <f>CONCATENATE("Additional wage / Доп. з/пл., ",I5)</f>
        <v>Additional wage / Доп. з/пл., </v>
      </c>
      <c r="M30" s="123" t="str">
        <f>CONCATENATE(" Social Tax / Социальный налог ",I5)</f>
        <v> Social Tax / Социальный налог </v>
      </c>
      <c r="N30" s="123" t="str">
        <f>CONCATENATE("TOTAL on the block / ИТОГО по блоку, ",I5)</f>
        <v>TOTAL on the block / ИТОГО по блоку, </v>
      </c>
    </row>
    <row r="31" spans="1:14" s="60" customFormat="1" ht="15" customHeight="1">
      <c r="A31" s="106">
        <v>1</v>
      </c>
      <c r="B31" s="317">
        <v>2</v>
      </c>
      <c r="C31" s="318"/>
      <c r="D31" s="303">
        <v>3</v>
      </c>
      <c r="E31" s="304"/>
      <c r="F31" s="157">
        <v>4</v>
      </c>
      <c r="G31" s="106">
        <v>5</v>
      </c>
      <c r="H31" s="106">
        <v>6</v>
      </c>
      <c r="I31" s="224" t="s">
        <v>74</v>
      </c>
      <c r="J31" s="224"/>
      <c r="K31" s="106">
        <v>8</v>
      </c>
      <c r="L31" s="106">
        <v>9</v>
      </c>
      <c r="M31" s="106">
        <v>10</v>
      </c>
      <c r="N31" s="106" t="s">
        <v>75</v>
      </c>
    </row>
    <row r="32" spans="1:14" s="137" customFormat="1" ht="24" customHeight="1">
      <c r="A32" s="123" t="s">
        <v>0</v>
      </c>
      <c r="B32" s="294"/>
      <c r="C32" s="294"/>
      <c r="D32" s="289"/>
      <c r="E32" s="290"/>
      <c r="F32" s="151"/>
      <c r="G32" s="152"/>
      <c r="H32" s="153"/>
      <c r="I32" s="302">
        <f>F32*G32*H32</f>
        <v>0</v>
      </c>
      <c r="J32" s="302"/>
      <c r="K32" s="152"/>
      <c r="L32" s="152"/>
      <c r="M32" s="152"/>
      <c r="N32" s="43">
        <f aca="true" t="shared" si="3" ref="N32:N40">I32+K32+L32+M32</f>
        <v>0</v>
      </c>
    </row>
    <row r="33" spans="1:14" s="137" customFormat="1" ht="24" customHeight="1">
      <c r="A33" s="123" t="s">
        <v>1</v>
      </c>
      <c r="B33" s="294"/>
      <c r="C33" s="294"/>
      <c r="D33" s="289"/>
      <c r="E33" s="290"/>
      <c r="F33" s="151"/>
      <c r="G33" s="152"/>
      <c r="H33" s="153"/>
      <c r="I33" s="302">
        <f>F33*G33*H33</f>
        <v>0</v>
      </c>
      <c r="J33" s="302"/>
      <c r="K33" s="152"/>
      <c r="L33" s="152"/>
      <c r="M33" s="152"/>
      <c r="N33" s="43">
        <f t="shared" si="3"/>
        <v>0</v>
      </c>
    </row>
    <row r="34" spans="1:14" s="137" customFormat="1" ht="24" customHeight="1">
      <c r="A34" s="123" t="s">
        <v>2</v>
      </c>
      <c r="B34" s="293"/>
      <c r="C34" s="293"/>
      <c r="D34" s="291"/>
      <c r="E34" s="292"/>
      <c r="F34" s="154"/>
      <c r="G34" s="152"/>
      <c r="H34" s="153"/>
      <c r="I34" s="302">
        <f aca="true" t="shared" si="4" ref="I34:I40">F34*G34*H34</f>
        <v>0</v>
      </c>
      <c r="J34" s="302"/>
      <c r="K34" s="152"/>
      <c r="L34" s="152"/>
      <c r="M34" s="152"/>
      <c r="N34" s="43">
        <f t="shared" si="3"/>
        <v>0</v>
      </c>
    </row>
    <row r="35" spans="1:14" s="137" customFormat="1" ht="24" customHeight="1">
      <c r="A35" s="123" t="s">
        <v>3</v>
      </c>
      <c r="B35" s="295"/>
      <c r="C35" s="295"/>
      <c r="D35" s="287"/>
      <c r="E35" s="288"/>
      <c r="F35" s="154"/>
      <c r="G35" s="152"/>
      <c r="H35" s="153"/>
      <c r="I35" s="302">
        <f t="shared" si="4"/>
        <v>0</v>
      </c>
      <c r="J35" s="302"/>
      <c r="K35" s="152"/>
      <c r="L35" s="152"/>
      <c r="M35" s="152"/>
      <c r="N35" s="43">
        <f t="shared" si="3"/>
        <v>0</v>
      </c>
    </row>
    <row r="36" spans="1:14" s="137" customFormat="1" ht="24" customHeight="1">
      <c r="A36" s="123" t="s">
        <v>4</v>
      </c>
      <c r="B36" s="295"/>
      <c r="C36" s="295"/>
      <c r="D36" s="287"/>
      <c r="E36" s="288"/>
      <c r="F36" s="154"/>
      <c r="G36" s="152"/>
      <c r="H36" s="153"/>
      <c r="I36" s="302">
        <f t="shared" si="4"/>
        <v>0</v>
      </c>
      <c r="J36" s="302"/>
      <c r="K36" s="152"/>
      <c r="L36" s="152"/>
      <c r="M36" s="152"/>
      <c r="N36" s="43">
        <f t="shared" si="3"/>
        <v>0</v>
      </c>
    </row>
    <row r="37" spans="1:14" s="137" customFormat="1" ht="24" customHeight="1">
      <c r="A37" s="123" t="s">
        <v>5</v>
      </c>
      <c r="B37" s="295"/>
      <c r="C37" s="295"/>
      <c r="D37" s="287"/>
      <c r="E37" s="288"/>
      <c r="F37" s="154"/>
      <c r="G37" s="152"/>
      <c r="H37" s="153"/>
      <c r="I37" s="302">
        <f t="shared" si="4"/>
        <v>0</v>
      </c>
      <c r="J37" s="302"/>
      <c r="K37" s="152"/>
      <c r="L37" s="152"/>
      <c r="M37" s="152"/>
      <c r="N37" s="43">
        <f t="shared" si="3"/>
        <v>0</v>
      </c>
    </row>
    <row r="38" spans="1:14" s="137" customFormat="1" ht="24" customHeight="1">
      <c r="A38" s="123" t="s">
        <v>6</v>
      </c>
      <c r="B38" s="295"/>
      <c r="C38" s="295"/>
      <c r="D38" s="287"/>
      <c r="E38" s="288"/>
      <c r="F38" s="154"/>
      <c r="G38" s="152"/>
      <c r="H38" s="153"/>
      <c r="I38" s="302">
        <f t="shared" si="4"/>
        <v>0</v>
      </c>
      <c r="J38" s="302"/>
      <c r="K38" s="152"/>
      <c r="L38" s="152"/>
      <c r="M38" s="152"/>
      <c r="N38" s="43">
        <f t="shared" si="3"/>
        <v>0</v>
      </c>
    </row>
    <row r="39" spans="1:14" s="137" customFormat="1" ht="24" customHeight="1">
      <c r="A39" s="123" t="s">
        <v>7</v>
      </c>
      <c r="B39" s="295"/>
      <c r="C39" s="295"/>
      <c r="D39" s="287"/>
      <c r="E39" s="288"/>
      <c r="F39" s="154"/>
      <c r="G39" s="152"/>
      <c r="H39" s="152"/>
      <c r="I39" s="302">
        <f t="shared" si="4"/>
        <v>0</v>
      </c>
      <c r="J39" s="302"/>
      <c r="K39" s="152"/>
      <c r="L39" s="152"/>
      <c r="M39" s="152"/>
      <c r="N39" s="43">
        <f t="shared" si="3"/>
        <v>0</v>
      </c>
    </row>
    <row r="40" spans="1:14" s="137" customFormat="1" ht="24" customHeight="1">
      <c r="A40" s="123" t="s">
        <v>8</v>
      </c>
      <c r="B40" s="286"/>
      <c r="C40" s="286"/>
      <c r="D40" s="313"/>
      <c r="E40" s="314"/>
      <c r="F40" s="155"/>
      <c r="G40" s="138"/>
      <c r="H40" s="152"/>
      <c r="I40" s="302">
        <f t="shared" si="4"/>
        <v>0</v>
      </c>
      <c r="J40" s="302"/>
      <c r="K40" s="156"/>
      <c r="L40" s="156"/>
      <c r="M40" s="156"/>
      <c r="N40" s="143">
        <f t="shared" si="3"/>
        <v>0</v>
      </c>
    </row>
    <row r="41" spans="1:14" s="150" customFormat="1" ht="21.75" customHeight="1">
      <c r="A41" s="146"/>
      <c r="B41" s="146"/>
      <c r="C41" s="146"/>
      <c r="D41" s="146"/>
      <c r="E41" s="146"/>
      <c r="F41" s="146"/>
      <c r="G41" s="322" t="s">
        <v>348</v>
      </c>
      <c r="H41" s="322"/>
      <c r="I41" s="337">
        <f>SUM(I32:J40)</f>
        <v>0</v>
      </c>
      <c r="J41" s="337"/>
      <c r="K41" s="148">
        <f>SUM(K32:K40)</f>
        <v>0</v>
      </c>
      <c r="L41" s="148">
        <f>SUM(L32:L40)</f>
        <v>0</v>
      </c>
      <c r="M41" s="148">
        <f>SUM(M32:M40)</f>
        <v>0</v>
      </c>
      <c r="N41" s="148">
        <f>SUM(N32:N40)</f>
        <v>0</v>
      </c>
    </row>
    <row r="42" spans="1:15" ht="19.5" customHeight="1">
      <c r="A42" s="19"/>
      <c r="B42" s="19"/>
      <c r="C42" s="19"/>
      <c r="D42" s="19"/>
      <c r="E42" s="19"/>
      <c r="F42" s="19"/>
      <c r="G42" s="19"/>
      <c r="H42" s="19"/>
      <c r="I42" s="19"/>
      <c r="J42" s="19"/>
      <c r="K42" s="19"/>
      <c r="L42" s="19"/>
      <c r="M42" s="19"/>
      <c r="N42" s="19"/>
      <c r="O42" s="19"/>
    </row>
    <row r="43" spans="1:15" ht="6" customHeight="1">
      <c r="A43" s="19"/>
      <c r="B43" s="19"/>
      <c r="C43" s="19"/>
      <c r="D43" s="19"/>
      <c r="E43" s="19"/>
      <c r="F43" s="19"/>
      <c r="G43" s="19"/>
      <c r="H43" s="19"/>
      <c r="I43" s="19"/>
      <c r="J43" s="19"/>
      <c r="K43" s="19"/>
      <c r="L43" s="19"/>
      <c r="M43" s="19"/>
      <c r="N43" s="19"/>
      <c r="O43" s="19"/>
    </row>
    <row r="44" spans="1:21" s="16" customFormat="1" ht="39.75" customHeight="1">
      <c r="A44" s="310" t="s">
        <v>290</v>
      </c>
      <c r="B44" s="311"/>
      <c r="C44" s="311"/>
      <c r="D44" s="311"/>
      <c r="E44" s="311"/>
      <c r="F44" s="311"/>
      <c r="G44" s="311"/>
      <c r="H44" s="311"/>
      <c r="I44" s="311"/>
      <c r="J44" s="311"/>
      <c r="K44" s="311"/>
      <c r="L44" s="311"/>
      <c r="M44" s="311"/>
      <c r="N44" s="311"/>
      <c r="O44" s="311"/>
      <c r="P44" s="311"/>
      <c r="Q44" s="311"/>
      <c r="R44" s="24"/>
      <c r="S44" s="345" t="str">
        <f>CONCATENATE("MRH, ",I5,"/ч")</f>
        <v>MRH, /ч</v>
      </c>
      <c r="T44" s="36"/>
      <c r="U44" s="36"/>
    </row>
    <row r="45" spans="1:19" s="137" customFormat="1" ht="30" customHeight="1">
      <c r="A45" s="308" t="s">
        <v>9</v>
      </c>
      <c r="B45" s="308" t="s">
        <v>50</v>
      </c>
      <c r="C45" s="308" t="s">
        <v>60</v>
      </c>
      <c r="D45" s="244" t="s">
        <v>349</v>
      </c>
      <c r="E45" s="312" t="s">
        <v>103</v>
      </c>
      <c r="F45" s="312" t="s">
        <v>292</v>
      </c>
      <c r="G45" s="248" t="s">
        <v>61</v>
      </c>
      <c r="H45" s="284"/>
      <c r="I45" s="249"/>
      <c r="J45" s="312" t="str">
        <f>CONCATENATE("Costs / Затраты, ",I5)</f>
        <v>Costs / Затраты, </v>
      </c>
      <c r="K45" s="248" t="s">
        <v>120</v>
      </c>
      <c r="L45" s="249"/>
      <c r="M45" s="298" t="str">
        <f>CONCATENATE("Costs of tools / Затраты на инструмент, ",I5,"*")</f>
        <v>Costs of tools / Затраты на инструмент, *</v>
      </c>
      <c r="N45" s="248" t="s">
        <v>63</v>
      </c>
      <c r="O45" s="284"/>
      <c r="P45" s="249"/>
      <c r="Q45" s="298" t="str">
        <f>CONCATENATE("Total production expenses / Итого производственные затраты, ",I5)</f>
        <v>Total production expenses / Итого производственные затраты, </v>
      </c>
      <c r="S45" s="346"/>
    </row>
    <row r="46" spans="1:19" s="137" customFormat="1" ht="152.25" customHeight="1">
      <c r="A46" s="309"/>
      <c r="B46" s="309"/>
      <c r="C46" s="309"/>
      <c r="D46" s="244"/>
      <c r="E46" s="312"/>
      <c r="F46" s="312"/>
      <c r="G46" s="160" t="s">
        <v>294</v>
      </c>
      <c r="H46" s="160" t="s">
        <v>135</v>
      </c>
      <c r="I46" s="160" t="str">
        <f>CONCATENATE("Base rate / Тарифная ставка, ",I5,"/ед. изм.")</f>
        <v>Base rate / Тарифная ставка, /ед. изм.</v>
      </c>
      <c r="J46" s="312"/>
      <c r="K46" s="105" t="s">
        <v>104</v>
      </c>
      <c r="L46" s="105">
        <f>I5</f>
        <v>0</v>
      </c>
      <c r="M46" s="299"/>
      <c r="N46" s="161" t="str">
        <f>CONCATENATE("Equipment amortization / Амортизация оборудования, ",I5)</f>
        <v>Equipment amortization / Амортизация оборудования, </v>
      </c>
      <c r="O46" s="161" t="str">
        <f>CONCATENATE("Rent of the equipment / Аренда оборудования, ",I5)</f>
        <v>Rent of the equipment / Аренда оборудования, </v>
      </c>
      <c r="P46" s="162" t="str">
        <f>CONCATENATE("Other costs / Прочие расходы, ",I5)</f>
        <v>Other costs / Прочие расходы, </v>
      </c>
      <c r="Q46" s="299"/>
      <c r="S46" s="347"/>
    </row>
    <row r="47" spans="1:19" s="137" customFormat="1" ht="36" customHeight="1">
      <c r="A47" s="123">
        <v>1</v>
      </c>
      <c r="B47" s="123">
        <v>2</v>
      </c>
      <c r="C47" s="123">
        <v>3</v>
      </c>
      <c r="D47" s="105">
        <v>4</v>
      </c>
      <c r="E47" s="105">
        <v>5</v>
      </c>
      <c r="F47" s="105">
        <v>6</v>
      </c>
      <c r="G47" s="123">
        <v>7</v>
      </c>
      <c r="H47" s="123">
        <v>8</v>
      </c>
      <c r="I47" s="123">
        <v>9</v>
      </c>
      <c r="J47" s="123" t="s">
        <v>101</v>
      </c>
      <c r="K47" s="105">
        <v>11</v>
      </c>
      <c r="L47" s="105">
        <v>12</v>
      </c>
      <c r="M47" s="105">
        <v>13</v>
      </c>
      <c r="N47" s="105">
        <v>14</v>
      </c>
      <c r="O47" s="105">
        <v>15</v>
      </c>
      <c r="P47" s="105">
        <v>16</v>
      </c>
      <c r="Q47" s="123" t="s">
        <v>102</v>
      </c>
      <c r="S47" s="163">
        <v>18</v>
      </c>
    </row>
    <row r="48" spans="1:19" s="137" customFormat="1" ht="24" customHeight="1">
      <c r="A48" s="124" t="s">
        <v>10</v>
      </c>
      <c r="B48" s="164">
        <f>B32</f>
        <v>0</v>
      </c>
      <c r="C48" s="165">
        <f>H32</f>
        <v>0</v>
      </c>
      <c r="D48" s="166"/>
      <c r="E48" s="167"/>
      <c r="F48" s="168"/>
      <c r="G48" s="169"/>
      <c r="H48" s="169"/>
      <c r="I48" s="169"/>
      <c r="J48" s="61">
        <f>E48*F48*C48*I48</f>
        <v>0</v>
      </c>
      <c r="K48" s="274"/>
      <c r="L48" s="271">
        <f>K48*I41</f>
        <v>0</v>
      </c>
      <c r="M48" s="277"/>
      <c r="N48" s="170"/>
      <c r="O48" s="170"/>
      <c r="P48" s="280"/>
      <c r="Q48" s="305">
        <f>SUM(J48:P56)</f>
        <v>0</v>
      </c>
      <c r="S48" s="171">
        <f>_xlfn.IFERROR((J48/C48+$K$48*I32/H32/F32+N48+O48),1)</f>
        <v>1</v>
      </c>
    </row>
    <row r="49" spans="1:19" s="137" customFormat="1" ht="24" customHeight="1">
      <c r="A49" s="123" t="s">
        <v>11</v>
      </c>
      <c r="B49" s="164">
        <f aca="true" t="shared" si="5" ref="B49:B56">B33</f>
        <v>0</v>
      </c>
      <c r="C49" s="165">
        <f aca="true" t="shared" si="6" ref="C49:C56">H33</f>
        <v>0</v>
      </c>
      <c r="D49" s="166"/>
      <c r="E49" s="167"/>
      <c r="F49" s="168"/>
      <c r="G49" s="169"/>
      <c r="H49" s="169"/>
      <c r="I49" s="169"/>
      <c r="J49" s="61">
        <f>E49*F49*C49*I49</f>
        <v>0</v>
      </c>
      <c r="K49" s="275"/>
      <c r="L49" s="272"/>
      <c r="M49" s="278"/>
      <c r="N49" s="170"/>
      <c r="O49" s="170"/>
      <c r="P49" s="281"/>
      <c r="Q49" s="305"/>
      <c r="S49" s="171">
        <f aca="true" t="shared" si="7" ref="S49:S56">_xlfn.IFERROR((J49/C49+$K$48*I33/H33/F33+N49+O49),1)</f>
        <v>1</v>
      </c>
    </row>
    <row r="50" spans="1:20" s="173" customFormat="1" ht="24" customHeight="1">
      <c r="A50" s="123" t="s">
        <v>12</v>
      </c>
      <c r="B50" s="164">
        <f t="shared" si="5"/>
        <v>0</v>
      </c>
      <c r="C50" s="165">
        <f t="shared" si="6"/>
        <v>0</v>
      </c>
      <c r="D50" s="166"/>
      <c r="E50" s="167"/>
      <c r="F50" s="168"/>
      <c r="G50" s="169"/>
      <c r="H50" s="169"/>
      <c r="I50" s="172"/>
      <c r="J50" s="61">
        <f aca="true" t="shared" si="8" ref="J50:J56">E50*F50*C50*I50</f>
        <v>0</v>
      </c>
      <c r="K50" s="275"/>
      <c r="L50" s="272"/>
      <c r="M50" s="278"/>
      <c r="N50" s="170"/>
      <c r="O50" s="170"/>
      <c r="P50" s="281"/>
      <c r="Q50" s="305"/>
      <c r="S50" s="171">
        <f t="shared" si="7"/>
        <v>1</v>
      </c>
      <c r="T50" s="174"/>
    </row>
    <row r="51" spans="1:19" s="173" customFormat="1" ht="24" customHeight="1">
      <c r="A51" s="123" t="s">
        <v>13</v>
      </c>
      <c r="B51" s="164">
        <f t="shared" si="5"/>
        <v>0</v>
      </c>
      <c r="C51" s="165">
        <f t="shared" si="6"/>
        <v>0</v>
      </c>
      <c r="D51" s="166"/>
      <c r="E51" s="167"/>
      <c r="F51" s="168"/>
      <c r="G51" s="169"/>
      <c r="H51" s="169"/>
      <c r="I51" s="172"/>
      <c r="J51" s="61">
        <f t="shared" si="8"/>
        <v>0</v>
      </c>
      <c r="K51" s="275"/>
      <c r="L51" s="272"/>
      <c r="M51" s="278"/>
      <c r="N51" s="170"/>
      <c r="O51" s="170"/>
      <c r="P51" s="281"/>
      <c r="Q51" s="305"/>
      <c r="S51" s="171">
        <f t="shared" si="7"/>
        <v>1</v>
      </c>
    </row>
    <row r="52" spans="1:19" s="173" customFormat="1" ht="24" customHeight="1">
      <c r="A52" s="123" t="s">
        <v>14</v>
      </c>
      <c r="B52" s="164">
        <f t="shared" si="5"/>
        <v>0</v>
      </c>
      <c r="C52" s="165">
        <f t="shared" si="6"/>
        <v>0</v>
      </c>
      <c r="D52" s="166"/>
      <c r="E52" s="167"/>
      <c r="F52" s="168"/>
      <c r="G52" s="169"/>
      <c r="H52" s="169"/>
      <c r="I52" s="172"/>
      <c r="J52" s="61">
        <f t="shared" si="8"/>
        <v>0</v>
      </c>
      <c r="K52" s="275"/>
      <c r="L52" s="272"/>
      <c r="M52" s="278"/>
      <c r="N52" s="170"/>
      <c r="O52" s="170"/>
      <c r="P52" s="281"/>
      <c r="Q52" s="305"/>
      <c r="S52" s="171">
        <f t="shared" si="7"/>
        <v>1</v>
      </c>
    </row>
    <row r="53" spans="1:19" s="173" customFormat="1" ht="24" customHeight="1">
      <c r="A53" s="123" t="s">
        <v>15</v>
      </c>
      <c r="B53" s="164">
        <f t="shared" si="5"/>
        <v>0</v>
      </c>
      <c r="C53" s="165">
        <f t="shared" si="6"/>
        <v>0</v>
      </c>
      <c r="D53" s="166"/>
      <c r="E53" s="167"/>
      <c r="F53" s="168"/>
      <c r="G53" s="169"/>
      <c r="H53" s="169"/>
      <c r="I53" s="172"/>
      <c r="J53" s="61">
        <f t="shared" si="8"/>
        <v>0</v>
      </c>
      <c r="K53" s="275"/>
      <c r="L53" s="272"/>
      <c r="M53" s="278"/>
      <c r="N53" s="170"/>
      <c r="O53" s="170"/>
      <c r="P53" s="281"/>
      <c r="Q53" s="305"/>
      <c r="S53" s="171">
        <f t="shared" si="7"/>
        <v>1</v>
      </c>
    </row>
    <row r="54" spans="1:19" s="173" customFormat="1" ht="24" customHeight="1">
      <c r="A54" s="123" t="s">
        <v>67</v>
      </c>
      <c r="B54" s="164">
        <f t="shared" si="5"/>
        <v>0</v>
      </c>
      <c r="C54" s="165">
        <f t="shared" si="6"/>
        <v>0</v>
      </c>
      <c r="D54" s="166"/>
      <c r="E54" s="167"/>
      <c r="F54" s="168"/>
      <c r="G54" s="169"/>
      <c r="H54" s="169"/>
      <c r="I54" s="172"/>
      <c r="J54" s="61">
        <f t="shared" si="8"/>
        <v>0</v>
      </c>
      <c r="K54" s="275"/>
      <c r="L54" s="272"/>
      <c r="M54" s="278"/>
      <c r="N54" s="170"/>
      <c r="O54" s="170"/>
      <c r="P54" s="281"/>
      <c r="Q54" s="305"/>
      <c r="S54" s="171">
        <f t="shared" si="7"/>
        <v>1</v>
      </c>
    </row>
    <row r="55" spans="1:19" s="173" customFormat="1" ht="24" customHeight="1">
      <c r="A55" s="123" t="s">
        <v>68</v>
      </c>
      <c r="B55" s="164">
        <f t="shared" si="5"/>
        <v>0</v>
      </c>
      <c r="C55" s="165">
        <f t="shared" si="6"/>
        <v>0</v>
      </c>
      <c r="D55" s="166"/>
      <c r="E55" s="175"/>
      <c r="F55" s="176"/>
      <c r="G55" s="172"/>
      <c r="H55" s="172"/>
      <c r="I55" s="172"/>
      <c r="J55" s="61">
        <f t="shared" si="8"/>
        <v>0</v>
      </c>
      <c r="K55" s="275"/>
      <c r="L55" s="272"/>
      <c r="M55" s="278"/>
      <c r="N55" s="170"/>
      <c r="O55" s="170"/>
      <c r="P55" s="281"/>
      <c r="Q55" s="305"/>
      <c r="S55" s="171">
        <f t="shared" si="7"/>
        <v>1</v>
      </c>
    </row>
    <row r="56" spans="1:19" s="173" customFormat="1" ht="24" customHeight="1">
      <c r="A56" s="123" t="s">
        <v>69</v>
      </c>
      <c r="B56" s="164">
        <f t="shared" si="5"/>
        <v>0</v>
      </c>
      <c r="C56" s="165">
        <f t="shared" si="6"/>
        <v>0</v>
      </c>
      <c r="D56" s="166"/>
      <c r="E56" s="177"/>
      <c r="F56" s="178"/>
      <c r="G56" s="179"/>
      <c r="H56" s="179"/>
      <c r="I56" s="179"/>
      <c r="J56" s="61">
        <f t="shared" si="8"/>
        <v>0</v>
      </c>
      <c r="K56" s="276"/>
      <c r="L56" s="273"/>
      <c r="M56" s="279"/>
      <c r="N56" s="170"/>
      <c r="O56" s="170"/>
      <c r="P56" s="282"/>
      <c r="Q56" s="305"/>
      <c r="S56" s="171">
        <f t="shared" si="7"/>
        <v>1</v>
      </c>
    </row>
    <row r="57" spans="1:19" s="187" customFormat="1" ht="24" customHeight="1">
      <c r="A57" s="180"/>
      <c r="B57" s="181"/>
      <c r="C57" s="182"/>
      <c r="D57" s="183"/>
      <c r="E57" s="184"/>
      <c r="F57" s="183"/>
      <c r="G57" s="185"/>
      <c r="H57" s="322" t="s">
        <v>348</v>
      </c>
      <c r="I57" s="322"/>
      <c r="J57" s="186">
        <f>SUM(J48:J56)</f>
        <v>0</v>
      </c>
      <c r="K57" s="186"/>
      <c r="L57" s="186">
        <f aca="true" t="shared" si="9" ref="L57:Q57">SUM(L48:L56)</f>
        <v>0</v>
      </c>
      <c r="M57" s="186">
        <f t="shared" si="9"/>
        <v>0</v>
      </c>
      <c r="N57" s="148">
        <f t="shared" si="9"/>
        <v>0</v>
      </c>
      <c r="O57" s="148">
        <f t="shared" si="9"/>
        <v>0</v>
      </c>
      <c r="P57" s="148">
        <f t="shared" si="9"/>
        <v>0</v>
      </c>
      <c r="Q57" s="186">
        <f t="shared" si="9"/>
        <v>0</v>
      </c>
      <c r="S57" s="188"/>
    </row>
    <row r="58" spans="14:20" s="46" customFormat="1" ht="110.25" customHeight="1">
      <c r="N58" s="283" t="s">
        <v>354</v>
      </c>
      <c r="O58" s="283"/>
      <c r="P58" s="283"/>
      <c r="Q58" s="190"/>
      <c r="R58" s="191"/>
      <c r="S58" s="191"/>
      <c r="T58" s="192"/>
    </row>
    <row r="59" spans="1:19" ht="39.75" customHeight="1">
      <c r="A59" s="306" t="s">
        <v>299</v>
      </c>
      <c r="B59" s="307"/>
      <c r="C59" s="307"/>
      <c r="D59" s="307"/>
      <c r="E59" s="307"/>
      <c r="F59" s="307"/>
      <c r="G59" s="17"/>
      <c r="H59" s="17"/>
      <c r="I59" s="242" t="s">
        <v>89</v>
      </c>
      <c r="J59" s="243"/>
      <c r="K59" s="243"/>
      <c r="L59" s="243"/>
      <c r="M59" s="243"/>
      <c r="N59" s="243"/>
      <c r="O59" s="243"/>
      <c r="P59" s="243"/>
      <c r="Q59" s="243"/>
      <c r="R59" s="243"/>
      <c r="S59" s="243"/>
    </row>
    <row r="60" spans="1:19" s="173" customFormat="1" ht="46.5" customHeight="1">
      <c r="A60" s="193"/>
      <c r="B60" s="244" t="s">
        <v>56</v>
      </c>
      <c r="C60" s="244"/>
      <c r="D60" s="194" t="s">
        <v>62</v>
      </c>
      <c r="E60" s="248" t="str">
        <f>CONCATENATE("Costs / Затраты, ",I5)</f>
        <v>Costs / Затраты, </v>
      </c>
      <c r="F60" s="249"/>
      <c r="G60" s="195"/>
      <c r="H60" s="195"/>
      <c r="I60" s="248" t="s">
        <v>50</v>
      </c>
      <c r="J60" s="249"/>
      <c r="K60" s="244" t="s">
        <v>64</v>
      </c>
      <c r="L60" s="244"/>
      <c r="M60" s="244"/>
      <c r="N60" s="244" t="s">
        <v>72</v>
      </c>
      <c r="O60" s="244"/>
      <c r="P60" s="244" t="str">
        <f>CONCATENATE("Price / Цена, ",I5)</f>
        <v>Price / Цена, </v>
      </c>
      <c r="Q60" s="244"/>
      <c r="R60" s="244" t="str">
        <f>CONCATENATE("Costs / Затраты на единицу, ",I5)</f>
        <v>Costs / Затраты на единицу, </v>
      </c>
      <c r="S60" s="244"/>
    </row>
    <row r="61" spans="1:19" s="173" customFormat="1" ht="26.25" customHeight="1">
      <c r="A61" s="206">
        <v>1</v>
      </c>
      <c r="B61" s="321">
        <v>2</v>
      </c>
      <c r="C61" s="321"/>
      <c r="D61" s="207">
        <v>3</v>
      </c>
      <c r="E61" s="270">
        <v>4</v>
      </c>
      <c r="F61" s="270"/>
      <c r="G61" s="174"/>
      <c r="H61" s="174"/>
      <c r="I61" s="248">
        <v>1</v>
      </c>
      <c r="J61" s="249"/>
      <c r="K61" s="244">
        <v>2</v>
      </c>
      <c r="L61" s="244"/>
      <c r="M61" s="244"/>
      <c r="N61" s="248">
        <v>3</v>
      </c>
      <c r="O61" s="249"/>
      <c r="P61" s="248">
        <v>4</v>
      </c>
      <c r="Q61" s="249"/>
      <c r="R61" s="248">
        <v>5</v>
      </c>
      <c r="S61" s="249"/>
    </row>
    <row r="62" spans="1:19" s="173" customFormat="1" ht="46.5" customHeight="1">
      <c r="A62" s="105" t="s">
        <v>51</v>
      </c>
      <c r="B62" s="323" t="s">
        <v>301</v>
      </c>
      <c r="C62" s="323"/>
      <c r="D62" s="196"/>
      <c r="E62" s="315"/>
      <c r="F62" s="316"/>
      <c r="G62" s="197"/>
      <c r="H62" s="197"/>
      <c r="I62" s="256"/>
      <c r="J62" s="257"/>
      <c r="K62" s="255"/>
      <c r="L62" s="255"/>
      <c r="M62" s="255"/>
      <c r="N62" s="256"/>
      <c r="O62" s="257"/>
      <c r="P62" s="256"/>
      <c r="Q62" s="257"/>
      <c r="R62" s="240">
        <f aca="true" t="shared" si="10" ref="R62:R67">N62*P62</f>
        <v>0</v>
      </c>
      <c r="S62" s="241"/>
    </row>
    <row r="63" spans="1:19" s="173" customFormat="1" ht="46.5" customHeight="1">
      <c r="A63" s="105" t="s">
        <v>52</v>
      </c>
      <c r="B63" s="200" t="s">
        <v>302</v>
      </c>
      <c r="C63" s="201"/>
      <c r="D63" s="196"/>
      <c r="E63" s="315"/>
      <c r="F63" s="316"/>
      <c r="G63" s="197"/>
      <c r="H63" s="197"/>
      <c r="I63" s="256"/>
      <c r="J63" s="257"/>
      <c r="K63" s="255"/>
      <c r="L63" s="255"/>
      <c r="M63" s="255"/>
      <c r="N63" s="256"/>
      <c r="O63" s="257"/>
      <c r="P63" s="256"/>
      <c r="Q63" s="257"/>
      <c r="R63" s="240">
        <f t="shared" si="10"/>
        <v>0</v>
      </c>
      <c r="S63" s="241"/>
    </row>
    <row r="64" spans="1:19" s="173" customFormat="1" ht="46.5" customHeight="1">
      <c r="A64" s="105" t="s">
        <v>53</v>
      </c>
      <c r="B64" s="202" t="s">
        <v>142</v>
      </c>
      <c r="C64" s="203"/>
      <c r="D64" s="196"/>
      <c r="E64" s="315"/>
      <c r="F64" s="316"/>
      <c r="G64" s="197"/>
      <c r="H64" s="197"/>
      <c r="I64" s="256"/>
      <c r="J64" s="257"/>
      <c r="K64" s="255"/>
      <c r="L64" s="255"/>
      <c r="M64" s="255"/>
      <c r="N64" s="256"/>
      <c r="O64" s="257"/>
      <c r="P64" s="256"/>
      <c r="Q64" s="257"/>
      <c r="R64" s="240">
        <f t="shared" si="10"/>
        <v>0</v>
      </c>
      <c r="S64" s="241"/>
    </row>
    <row r="65" spans="1:19" s="173" customFormat="1" ht="46.5" customHeight="1">
      <c r="A65" s="105" t="s">
        <v>54</v>
      </c>
      <c r="B65" s="204" t="s">
        <v>143</v>
      </c>
      <c r="C65" s="205"/>
      <c r="D65" s="196"/>
      <c r="E65" s="315"/>
      <c r="F65" s="316"/>
      <c r="G65" s="197"/>
      <c r="H65" s="197"/>
      <c r="I65" s="256"/>
      <c r="J65" s="257"/>
      <c r="K65" s="255"/>
      <c r="L65" s="255"/>
      <c r="M65" s="255"/>
      <c r="N65" s="256"/>
      <c r="O65" s="257"/>
      <c r="P65" s="256"/>
      <c r="Q65" s="257"/>
      <c r="R65" s="240">
        <f t="shared" si="10"/>
        <v>0</v>
      </c>
      <c r="S65" s="241"/>
    </row>
    <row r="66" spans="1:19" ht="41.25" customHeight="1">
      <c r="A66" s="198"/>
      <c r="B66" s="374" t="s">
        <v>347</v>
      </c>
      <c r="C66" s="375"/>
      <c r="D66" s="199"/>
      <c r="E66" s="354">
        <f>E65+E62+E63+E64</f>
        <v>0</v>
      </c>
      <c r="F66" s="355"/>
      <c r="G66" s="27"/>
      <c r="H66" s="27"/>
      <c r="I66" s="256"/>
      <c r="J66" s="257"/>
      <c r="K66" s="255"/>
      <c r="L66" s="255"/>
      <c r="M66" s="255"/>
      <c r="N66" s="256"/>
      <c r="O66" s="257"/>
      <c r="P66" s="256"/>
      <c r="Q66" s="257"/>
      <c r="R66" s="240">
        <f t="shared" si="10"/>
        <v>0</v>
      </c>
      <c r="S66" s="241"/>
    </row>
    <row r="67" spans="1:19" ht="39" customHeight="1">
      <c r="A67" s="357" t="s">
        <v>355</v>
      </c>
      <c r="B67" s="357"/>
      <c r="C67" s="357"/>
      <c r="D67" s="357"/>
      <c r="E67" s="358">
        <f>N27+N41+Q48+E66</f>
        <v>0</v>
      </c>
      <c r="F67" s="358"/>
      <c r="G67" s="27"/>
      <c r="H67" s="27"/>
      <c r="I67" s="256"/>
      <c r="J67" s="257"/>
      <c r="K67" s="255"/>
      <c r="L67" s="255"/>
      <c r="M67" s="255"/>
      <c r="N67" s="256"/>
      <c r="O67" s="257"/>
      <c r="P67" s="256"/>
      <c r="Q67" s="257"/>
      <c r="R67" s="240">
        <f t="shared" si="10"/>
        <v>0</v>
      </c>
      <c r="S67" s="241"/>
    </row>
    <row r="68" spans="6:19" ht="28.5" customHeight="1">
      <c r="F68" s="27"/>
      <c r="G68" s="27"/>
      <c r="H68" s="27"/>
      <c r="I68" s="27"/>
      <c r="R68" s="245">
        <f>SUM(R62:S67)</f>
        <v>0</v>
      </c>
      <c r="S68" s="246"/>
    </row>
    <row r="69" spans="6:9" ht="8.25" customHeight="1">
      <c r="F69" s="27"/>
      <c r="G69" s="27"/>
      <c r="H69" s="27"/>
      <c r="I69" s="27"/>
    </row>
    <row r="70" spans="1:18" ht="39.75" customHeight="1">
      <c r="A70" s="378" t="s">
        <v>305</v>
      </c>
      <c r="B70" s="379"/>
      <c r="C70" s="379"/>
      <c r="D70" s="379"/>
      <c r="E70" s="379"/>
      <c r="F70" s="379"/>
      <c r="G70" s="379"/>
      <c r="H70" s="379"/>
      <c r="I70" s="379"/>
      <c r="J70" s="379"/>
      <c r="K70" s="379"/>
      <c r="L70" s="379"/>
      <c r="M70" s="379"/>
      <c r="N70" s="379"/>
      <c r="O70" s="379"/>
      <c r="P70" s="379"/>
      <c r="Q70" s="379"/>
      <c r="R70" s="379"/>
    </row>
    <row r="71" spans="1:18" s="46" customFormat="1" ht="57.75" customHeight="1">
      <c r="A71" s="224" t="s">
        <v>24</v>
      </c>
      <c r="B71" s="224"/>
      <c r="C71" s="224"/>
      <c r="D71" s="224" t="s">
        <v>151</v>
      </c>
      <c r="E71" s="224"/>
      <c r="F71" s="317" t="s">
        <v>20</v>
      </c>
      <c r="G71" s="318"/>
      <c r="H71" s="159" t="str">
        <f>CONCATENATE("Packaging / Упаковка, ",I5)</f>
        <v>Packaging / Упаковка, </v>
      </c>
      <c r="I71" s="356" t="str">
        <f>CONCATENATE("Write-off of the equipment in the piece pricet / Списание оснастки на ед.детали, ",I5)</f>
        <v>Write-off of the equipment in the piece pricet / Списание оснастки на ед.детали, </v>
      </c>
      <c r="J71" s="356"/>
      <c r="K71" s="356" t="str">
        <f>CONCATENATE("Production preparation / Подготовка производства на ед.детали, ",I5)</f>
        <v>Production preparation / Подготовка производства на ед.детали, </v>
      </c>
      <c r="L71" s="356"/>
      <c r="M71" s="230" t="str">
        <f>CONCATENATE("Price FCA / 
Цена FCA,
 ",I5)</f>
        <v>Price FCA / 
Цена FCA,
 </v>
      </c>
      <c r="N71" s="232"/>
      <c r="O71" s="230" t="s">
        <v>356</v>
      </c>
      <c r="P71" s="230" t="s">
        <v>357</v>
      </c>
      <c r="Q71" s="231"/>
      <c r="R71" s="232"/>
    </row>
    <row r="72" spans="1:18" s="46" customFormat="1" ht="57.75" customHeight="1">
      <c r="A72" s="224" t="s">
        <v>152</v>
      </c>
      <c r="B72" s="224"/>
      <c r="C72" s="106">
        <f>I5</f>
        <v>0</v>
      </c>
      <c r="D72" s="224"/>
      <c r="E72" s="224"/>
      <c r="F72" s="208" t="s">
        <v>154</v>
      </c>
      <c r="G72" s="208">
        <f>I5</f>
        <v>0</v>
      </c>
      <c r="H72" s="209"/>
      <c r="I72" s="356"/>
      <c r="J72" s="356"/>
      <c r="K72" s="356"/>
      <c r="L72" s="356"/>
      <c r="M72" s="233"/>
      <c r="N72" s="235"/>
      <c r="O72" s="233"/>
      <c r="P72" s="233"/>
      <c r="Q72" s="234"/>
      <c r="R72" s="235"/>
    </row>
    <row r="73" spans="1:18" s="189" customFormat="1" ht="15">
      <c r="A73" s="359">
        <v>1</v>
      </c>
      <c r="B73" s="360"/>
      <c r="C73" s="101">
        <v>2</v>
      </c>
      <c r="D73" s="361">
        <v>3</v>
      </c>
      <c r="E73" s="362"/>
      <c r="F73" s="210">
        <v>4</v>
      </c>
      <c r="G73" s="102">
        <v>5</v>
      </c>
      <c r="H73" s="103">
        <v>6</v>
      </c>
      <c r="I73" s="363">
        <v>7</v>
      </c>
      <c r="J73" s="364"/>
      <c r="K73" s="236">
        <v>8</v>
      </c>
      <c r="L73" s="238"/>
      <c r="M73" s="236">
        <v>9</v>
      </c>
      <c r="N73" s="238"/>
      <c r="O73" s="211">
        <v>10</v>
      </c>
      <c r="P73" s="236">
        <v>12</v>
      </c>
      <c r="Q73" s="237"/>
      <c r="R73" s="238"/>
    </row>
    <row r="74" spans="1:18" s="173" customFormat="1" ht="34.5" customHeight="1">
      <c r="A74" s="368"/>
      <c r="B74" s="368"/>
      <c r="C74" s="212"/>
      <c r="D74" s="381">
        <f>E67+C74</f>
        <v>0</v>
      </c>
      <c r="E74" s="381"/>
      <c r="F74" s="213"/>
      <c r="G74" s="214"/>
      <c r="H74" s="215"/>
      <c r="I74" s="380">
        <f>O91</f>
        <v>0</v>
      </c>
      <c r="J74" s="261"/>
      <c r="K74" s="260">
        <f>K102</f>
        <v>0</v>
      </c>
      <c r="L74" s="261"/>
      <c r="M74" s="228">
        <f>D74+G74+H74+I74+K74</f>
        <v>0</v>
      </c>
      <c r="N74" s="229"/>
      <c r="O74" s="104"/>
      <c r="P74" s="228">
        <f>M74+O74</f>
        <v>0</v>
      </c>
      <c r="Q74" s="239"/>
      <c r="R74" s="229"/>
    </row>
    <row r="75" spans="1:14" ht="36" customHeight="1">
      <c r="A75" s="28"/>
      <c r="B75" s="28"/>
      <c r="C75" s="28"/>
      <c r="D75" s="28"/>
      <c r="E75" s="17"/>
      <c r="F75" s="26"/>
      <c r="G75" s="26"/>
      <c r="H75" s="26"/>
      <c r="I75" s="26"/>
      <c r="J75" s="26"/>
      <c r="M75" s="247"/>
      <c r="N75" s="247"/>
    </row>
    <row r="76" spans="1:12" ht="24" customHeight="1">
      <c r="A76" s="28"/>
      <c r="B76" s="28"/>
      <c r="C76" s="28"/>
      <c r="D76" s="28"/>
      <c r="E76" s="17"/>
      <c r="F76" s="26"/>
      <c r="G76" s="26"/>
      <c r="H76" s="26"/>
      <c r="I76" s="26"/>
      <c r="J76" s="26"/>
      <c r="K76" s="26"/>
      <c r="L76" s="26"/>
    </row>
    <row r="77" spans="1:19" ht="9.75" customHeight="1">
      <c r="A77" s="47"/>
      <c r="B77" s="47"/>
      <c r="C77" s="47"/>
      <c r="D77" s="47"/>
      <c r="E77" s="48"/>
      <c r="F77" s="49"/>
      <c r="G77" s="49"/>
      <c r="H77" s="49"/>
      <c r="I77" s="49"/>
      <c r="J77" s="49"/>
      <c r="K77" s="49"/>
      <c r="L77" s="49"/>
      <c r="M77" s="50"/>
      <c r="N77" s="50"/>
      <c r="O77" s="50"/>
      <c r="P77" s="50"/>
      <c r="Q77" s="50"/>
      <c r="R77" s="50"/>
      <c r="S77" s="50"/>
    </row>
    <row r="78" spans="1:14" ht="46.5" customHeight="1">
      <c r="A78" s="365" t="s">
        <v>153</v>
      </c>
      <c r="B78" s="365"/>
      <c r="C78" s="365"/>
      <c r="D78" s="365"/>
      <c r="E78" s="365"/>
      <c r="F78" s="365"/>
      <c r="G78" s="365"/>
      <c r="H78" s="365"/>
      <c r="I78" s="365"/>
      <c r="J78" s="365"/>
      <c r="K78" s="365"/>
      <c r="L78" s="365"/>
      <c r="M78" s="365"/>
      <c r="N78" s="365"/>
    </row>
    <row r="79" spans="1:16" ht="39.75" customHeight="1">
      <c r="A79" s="377" t="s">
        <v>307</v>
      </c>
      <c r="B79" s="310"/>
      <c r="C79" s="310"/>
      <c r="D79" s="310"/>
      <c r="E79" s="310"/>
      <c r="F79" s="310"/>
      <c r="G79" s="310"/>
      <c r="H79" s="310"/>
      <c r="I79" s="310"/>
      <c r="J79" s="310"/>
      <c r="K79" s="310"/>
      <c r="L79" s="310"/>
      <c r="M79" s="310"/>
      <c r="N79" s="310"/>
      <c r="O79" s="310"/>
      <c r="P79" s="310"/>
    </row>
    <row r="80" spans="1:16" ht="141.75" customHeight="1">
      <c r="A80" s="42" t="s">
        <v>9</v>
      </c>
      <c r="B80" s="366" t="s">
        <v>309</v>
      </c>
      <c r="C80" s="367"/>
      <c r="D80" s="42" t="s">
        <v>16</v>
      </c>
      <c r="E80" s="42" t="s">
        <v>343</v>
      </c>
      <c r="F80" s="42" t="s">
        <v>17</v>
      </c>
      <c r="G80" s="42" t="s">
        <v>311</v>
      </c>
      <c r="H80" s="42" t="s">
        <v>18</v>
      </c>
      <c r="I80" s="42" t="s">
        <v>313</v>
      </c>
      <c r="J80" s="366" t="s">
        <v>315</v>
      </c>
      <c r="K80" s="367"/>
      <c r="L80" s="220" t="s">
        <v>345</v>
      </c>
      <c r="M80" s="220"/>
      <c r="N80" s="216" t="s">
        <v>368</v>
      </c>
      <c r="O80" s="218" t="s">
        <v>369</v>
      </c>
      <c r="P80" s="95" t="s">
        <v>19</v>
      </c>
    </row>
    <row r="81" spans="1:16" ht="19.5" customHeight="1">
      <c r="A81" s="62">
        <v>1</v>
      </c>
      <c r="B81" s="221">
        <v>2</v>
      </c>
      <c r="C81" s="222"/>
      <c r="D81" s="62">
        <v>3</v>
      </c>
      <c r="E81" s="62">
        <v>4</v>
      </c>
      <c r="F81" s="62">
        <v>5</v>
      </c>
      <c r="G81" s="62">
        <v>6</v>
      </c>
      <c r="H81" s="62">
        <v>7</v>
      </c>
      <c r="I81" s="62">
        <v>8</v>
      </c>
      <c r="J81" s="221">
        <v>9</v>
      </c>
      <c r="K81" s="222"/>
      <c r="L81" s="221">
        <v>10</v>
      </c>
      <c r="M81" s="222"/>
      <c r="N81" s="95">
        <v>11</v>
      </c>
      <c r="O81" s="97">
        <v>12</v>
      </c>
      <c r="P81" s="97">
        <v>13</v>
      </c>
    </row>
    <row r="82" spans="1:16" ht="19.5" customHeight="1">
      <c r="A82" s="51" t="s">
        <v>105</v>
      </c>
      <c r="B82" s="262"/>
      <c r="C82" s="262"/>
      <c r="D82" s="33"/>
      <c r="E82" s="33"/>
      <c r="F82" s="33"/>
      <c r="G82" s="33"/>
      <c r="H82" s="31"/>
      <c r="I82" s="31"/>
      <c r="J82" s="263"/>
      <c r="K82" s="263"/>
      <c r="L82" s="258">
        <f>H82+I82+J82</f>
        <v>0</v>
      </c>
      <c r="M82" s="259"/>
      <c r="N82" s="34"/>
      <c r="O82" s="34">
        <f>_xlfn.IFERROR(L82/N82,0)</f>
        <v>0</v>
      </c>
      <c r="P82" s="34"/>
    </row>
    <row r="83" spans="1:16" ht="19.5" customHeight="1">
      <c r="A83" s="52" t="s">
        <v>106</v>
      </c>
      <c r="B83" s="262"/>
      <c r="C83" s="262"/>
      <c r="D83" s="30"/>
      <c r="E83" s="30"/>
      <c r="F83" s="33"/>
      <c r="G83" s="33"/>
      <c r="H83" s="31"/>
      <c r="I83" s="31"/>
      <c r="J83" s="263"/>
      <c r="K83" s="263"/>
      <c r="L83" s="258">
        <f>H83+I83+J83</f>
        <v>0</v>
      </c>
      <c r="M83" s="259"/>
      <c r="N83" s="34"/>
      <c r="O83" s="34">
        <f aca="true" t="shared" si="11" ref="O83:O90">_xlfn.IFERROR(L83/N83,0)</f>
        <v>0</v>
      </c>
      <c r="P83" s="34"/>
    </row>
    <row r="84" spans="1:16" ht="19.5" customHeight="1">
      <c r="A84" s="51" t="s">
        <v>107</v>
      </c>
      <c r="B84" s="262"/>
      <c r="C84" s="262"/>
      <c r="D84" s="30"/>
      <c r="E84" s="30"/>
      <c r="F84" s="33"/>
      <c r="G84" s="33"/>
      <c r="H84" s="31"/>
      <c r="I84" s="31"/>
      <c r="J84" s="263"/>
      <c r="K84" s="263"/>
      <c r="L84" s="258">
        <f aca="true" t="shared" si="12" ref="L84:L90">H84+I84+J84</f>
        <v>0</v>
      </c>
      <c r="M84" s="259"/>
      <c r="N84" s="34"/>
      <c r="O84" s="34">
        <f t="shared" si="11"/>
        <v>0</v>
      </c>
      <c r="P84" s="34"/>
    </row>
    <row r="85" spans="1:16" ht="19.5" customHeight="1">
      <c r="A85" s="52" t="s">
        <v>108</v>
      </c>
      <c r="B85" s="262"/>
      <c r="C85" s="262"/>
      <c r="D85" s="30"/>
      <c r="E85" s="30"/>
      <c r="F85" s="33"/>
      <c r="G85" s="33"/>
      <c r="H85" s="31"/>
      <c r="I85" s="31"/>
      <c r="J85" s="263"/>
      <c r="K85" s="263"/>
      <c r="L85" s="258">
        <f t="shared" si="12"/>
        <v>0</v>
      </c>
      <c r="M85" s="259"/>
      <c r="N85" s="34"/>
      <c r="O85" s="34">
        <f t="shared" si="11"/>
        <v>0</v>
      </c>
      <c r="P85" s="34"/>
    </row>
    <row r="86" spans="1:16" ht="19.5" customHeight="1">
      <c r="A86" s="51" t="s">
        <v>109</v>
      </c>
      <c r="B86" s="262"/>
      <c r="C86" s="262"/>
      <c r="D86" s="30"/>
      <c r="E86" s="30"/>
      <c r="F86" s="32"/>
      <c r="G86" s="33"/>
      <c r="H86" s="31"/>
      <c r="I86" s="31"/>
      <c r="J86" s="263"/>
      <c r="K86" s="263"/>
      <c r="L86" s="258">
        <f t="shared" si="12"/>
        <v>0</v>
      </c>
      <c r="M86" s="259"/>
      <c r="N86" s="34"/>
      <c r="O86" s="34">
        <f t="shared" si="11"/>
        <v>0</v>
      </c>
      <c r="P86" s="34"/>
    </row>
    <row r="87" spans="1:16" ht="19.5" customHeight="1">
      <c r="A87" s="51" t="s">
        <v>110</v>
      </c>
      <c r="B87" s="262"/>
      <c r="C87" s="262"/>
      <c r="D87" s="30"/>
      <c r="E87" s="30"/>
      <c r="F87" s="32"/>
      <c r="G87" s="33"/>
      <c r="H87" s="31"/>
      <c r="I87" s="31"/>
      <c r="J87" s="263"/>
      <c r="K87" s="263"/>
      <c r="L87" s="258">
        <f t="shared" si="12"/>
        <v>0</v>
      </c>
      <c r="M87" s="259"/>
      <c r="N87" s="34"/>
      <c r="O87" s="34">
        <f t="shared" si="11"/>
        <v>0</v>
      </c>
      <c r="P87" s="34"/>
    </row>
    <row r="88" spans="1:16" ht="19.5" customHeight="1">
      <c r="A88" s="51" t="s">
        <v>117</v>
      </c>
      <c r="B88" s="262"/>
      <c r="C88" s="262"/>
      <c r="D88" s="30"/>
      <c r="E88" s="30"/>
      <c r="F88" s="32"/>
      <c r="G88" s="33"/>
      <c r="H88" s="31"/>
      <c r="I88" s="31"/>
      <c r="J88" s="263"/>
      <c r="K88" s="263"/>
      <c r="L88" s="258">
        <f t="shared" si="12"/>
        <v>0</v>
      </c>
      <c r="M88" s="259"/>
      <c r="N88" s="34"/>
      <c r="O88" s="34">
        <f t="shared" si="11"/>
        <v>0</v>
      </c>
      <c r="P88" s="34"/>
    </row>
    <row r="89" spans="1:16" ht="19.5" customHeight="1">
      <c r="A89" s="51" t="s">
        <v>118</v>
      </c>
      <c r="B89" s="262"/>
      <c r="C89" s="262"/>
      <c r="D89" s="30"/>
      <c r="E89" s="30"/>
      <c r="F89" s="32"/>
      <c r="G89" s="33"/>
      <c r="H89" s="31"/>
      <c r="I89" s="31"/>
      <c r="J89" s="263"/>
      <c r="K89" s="263"/>
      <c r="L89" s="258">
        <f t="shared" si="12"/>
        <v>0</v>
      </c>
      <c r="M89" s="259"/>
      <c r="N89" s="34"/>
      <c r="O89" s="34">
        <f t="shared" si="11"/>
        <v>0</v>
      </c>
      <c r="P89" s="34"/>
    </row>
    <row r="90" spans="1:16" ht="19.5" customHeight="1">
      <c r="A90" s="51" t="s">
        <v>119</v>
      </c>
      <c r="B90" s="262"/>
      <c r="C90" s="262"/>
      <c r="D90" s="30"/>
      <c r="E90" s="30"/>
      <c r="F90" s="33"/>
      <c r="G90" s="33"/>
      <c r="H90" s="35"/>
      <c r="I90" s="31"/>
      <c r="J90" s="263"/>
      <c r="K90" s="263"/>
      <c r="L90" s="258">
        <f t="shared" si="12"/>
        <v>0</v>
      </c>
      <c r="M90" s="259"/>
      <c r="N90" s="34"/>
      <c r="O90" s="34">
        <f t="shared" si="11"/>
        <v>0</v>
      </c>
      <c r="P90" s="34"/>
    </row>
    <row r="91" spans="1:15" ht="19.5" customHeight="1">
      <c r="A91" s="19"/>
      <c r="B91" s="19"/>
      <c r="C91" s="19"/>
      <c r="D91" s="19"/>
      <c r="E91" s="268" t="s">
        <v>347</v>
      </c>
      <c r="F91" s="269"/>
      <c r="G91" s="44">
        <f>SUM(H82:H90)</f>
        <v>0</v>
      </c>
      <c r="H91" s="44">
        <f>SUM(I82:I90)</f>
        <v>0</v>
      </c>
      <c r="I91" s="45">
        <f>SUM(I82:I90)</f>
        <v>0</v>
      </c>
      <c r="J91" s="264">
        <f>SUM(J82:K90)</f>
        <v>0</v>
      </c>
      <c r="K91" s="264"/>
      <c r="L91" s="266">
        <f>SUM(L82:M90)</f>
        <v>0</v>
      </c>
      <c r="M91" s="267"/>
      <c r="O91" s="96">
        <f>SUM(O82:O90)</f>
        <v>0</v>
      </c>
    </row>
    <row r="92" spans="1:11" ht="12.75">
      <c r="A92" s="29"/>
      <c r="B92" s="29"/>
      <c r="C92" s="22"/>
      <c r="D92" s="22"/>
      <c r="E92" s="22"/>
      <c r="F92" s="20"/>
      <c r="G92" s="16"/>
      <c r="H92" s="16"/>
      <c r="I92" s="16"/>
      <c r="J92" s="16"/>
      <c r="K92" s="16"/>
    </row>
    <row r="93" spans="1:12" ht="27.75" customHeight="1">
      <c r="A93" s="376" t="s">
        <v>317</v>
      </c>
      <c r="B93" s="311"/>
      <c r="C93" s="311"/>
      <c r="D93" s="311"/>
      <c r="E93" s="311"/>
      <c r="F93" s="311"/>
      <c r="G93" s="311"/>
      <c r="H93" s="311"/>
      <c r="I93" s="311"/>
      <c r="J93" s="311"/>
      <c r="K93" s="311"/>
      <c r="L93" s="311"/>
    </row>
    <row r="94" spans="1:12" ht="76.5" customHeight="1">
      <c r="A94" s="42" t="s">
        <v>9</v>
      </c>
      <c r="B94" s="220" t="s">
        <v>271</v>
      </c>
      <c r="C94" s="220"/>
      <c r="D94" s="220"/>
      <c r="E94" s="42" t="s">
        <v>16</v>
      </c>
      <c r="F94" s="42" t="s">
        <v>19</v>
      </c>
      <c r="G94" s="220" t="s">
        <v>321</v>
      </c>
      <c r="H94" s="220"/>
      <c r="I94" s="220" t="s">
        <v>370</v>
      </c>
      <c r="J94" s="220"/>
      <c r="K94" s="220" t="s">
        <v>371</v>
      </c>
      <c r="L94" s="220"/>
    </row>
    <row r="95" spans="1:12" ht="19.5" customHeight="1">
      <c r="A95" s="62">
        <v>1</v>
      </c>
      <c r="B95" s="221">
        <v>2</v>
      </c>
      <c r="C95" s="265"/>
      <c r="D95" s="222"/>
      <c r="E95" s="62">
        <v>3</v>
      </c>
      <c r="F95" s="62">
        <v>4</v>
      </c>
      <c r="G95" s="221">
        <v>5</v>
      </c>
      <c r="H95" s="222"/>
      <c r="I95" s="221">
        <v>6</v>
      </c>
      <c r="J95" s="222"/>
      <c r="K95" s="221">
        <v>7</v>
      </c>
      <c r="L95" s="222"/>
    </row>
    <row r="96" spans="1:12" ht="19.5" customHeight="1">
      <c r="A96" s="51" t="s">
        <v>111</v>
      </c>
      <c r="B96" s="262"/>
      <c r="C96" s="262"/>
      <c r="D96" s="262"/>
      <c r="E96" s="53"/>
      <c r="F96" s="33"/>
      <c r="G96" s="219"/>
      <c r="H96" s="219"/>
      <c r="I96" s="219"/>
      <c r="J96" s="219"/>
      <c r="K96" s="219">
        <f>_xlfn.IFERROR(G96/I96,0)</f>
        <v>0</v>
      </c>
      <c r="L96" s="219"/>
    </row>
    <row r="97" spans="1:12" ht="19.5" customHeight="1">
      <c r="A97" s="51" t="s">
        <v>112</v>
      </c>
      <c r="B97" s="262"/>
      <c r="C97" s="262"/>
      <c r="D97" s="262"/>
      <c r="E97" s="53"/>
      <c r="F97" s="33"/>
      <c r="G97" s="219"/>
      <c r="H97" s="219"/>
      <c r="I97" s="219"/>
      <c r="J97" s="219"/>
      <c r="K97" s="219">
        <f>_xlfn.IFERROR(G97/I97,0)</f>
        <v>0</v>
      </c>
      <c r="L97" s="219"/>
    </row>
    <row r="98" spans="1:12" ht="19.5" customHeight="1">
      <c r="A98" s="51" t="s">
        <v>113</v>
      </c>
      <c r="B98" s="262"/>
      <c r="C98" s="262"/>
      <c r="D98" s="262"/>
      <c r="E98" s="53"/>
      <c r="F98" s="33"/>
      <c r="G98" s="219"/>
      <c r="H98" s="219"/>
      <c r="I98" s="219"/>
      <c r="J98" s="219"/>
      <c r="K98" s="219">
        <f>_xlfn.IFERROR(G98/I98,0)</f>
        <v>0</v>
      </c>
      <c r="L98" s="219"/>
    </row>
    <row r="99" spans="1:12" ht="19.5" customHeight="1">
      <c r="A99" s="51" t="s">
        <v>114</v>
      </c>
      <c r="B99" s="262"/>
      <c r="C99" s="262"/>
      <c r="D99" s="262"/>
      <c r="E99" s="53"/>
      <c r="F99" s="33"/>
      <c r="G99" s="219"/>
      <c r="H99" s="219"/>
      <c r="I99" s="219"/>
      <c r="J99" s="219"/>
      <c r="K99" s="219">
        <f>_xlfn.IFERROR(G99/I99,0)</f>
        <v>0</v>
      </c>
      <c r="L99" s="219"/>
    </row>
    <row r="100" spans="1:12" ht="19.5" customHeight="1">
      <c r="A100" s="51" t="s">
        <v>115</v>
      </c>
      <c r="B100" s="262"/>
      <c r="C100" s="262"/>
      <c r="D100" s="262"/>
      <c r="E100" s="53"/>
      <c r="F100" s="33"/>
      <c r="G100" s="219"/>
      <c r="H100" s="219"/>
      <c r="I100" s="219"/>
      <c r="J100" s="219"/>
      <c r="K100" s="219">
        <f>_xlfn.IFERROR(G100/I100,0)</f>
        <v>0</v>
      </c>
      <c r="L100" s="219"/>
    </row>
    <row r="101" spans="1:12" ht="19.5" customHeight="1">
      <c r="A101" s="51" t="s">
        <v>116</v>
      </c>
      <c r="B101" s="371"/>
      <c r="C101" s="372"/>
      <c r="D101" s="373"/>
      <c r="E101" s="30"/>
      <c r="F101" s="30"/>
      <c r="G101" s="225"/>
      <c r="H101" s="226"/>
      <c r="I101" s="225"/>
      <c r="J101" s="226"/>
      <c r="K101" s="219">
        <f>_xlfn.IFERROR(G101/I101,0)</f>
        <v>0</v>
      </c>
      <c r="L101" s="219"/>
    </row>
    <row r="102" spans="5:12" ht="19.5" customHeight="1">
      <c r="E102" s="227" t="s">
        <v>347</v>
      </c>
      <c r="F102" s="227"/>
      <c r="G102" s="221">
        <f>SUM(G96:H101)</f>
        <v>0</v>
      </c>
      <c r="H102" s="222"/>
      <c r="K102" s="223">
        <f>SUM(K96:L101)</f>
        <v>0</v>
      </c>
      <c r="L102" s="222"/>
    </row>
    <row r="103" spans="7:11" ht="12.75">
      <c r="G103" s="20"/>
      <c r="H103" s="20"/>
      <c r="I103" s="16"/>
      <c r="J103" s="16"/>
      <c r="K103" s="16"/>
    </row>
    <row r="104" spans="1:11" ht="28.5" customHeight="1">
      <c r="A104" s="306" t="s">
        <v>318</v>
      </c>
      <c r="B104" s="307"/>
      <c r="C104" s="307"/>
      <c r="D104" s="307"/>
      <c r="E104" s="307"/>
      <c r="F104" s="22"/>
      <c r="G104" s="20"/>
      <c r="H104" s="20"/>
      <c r="I104" s="16"/>
      <c r="J104" s="16"/>
      <c r="K104" s="16"/>
    </row>
    <row r="105" spans="1:11" ht="27.75" customHeight="1">
      <c r="A105" s="63" t="s">
        <v>125</v>
      </c>
      <c r="B105" s="369" t="str">
        <f>CONCATENATE("Tooling / Оснастка, ",I5)</f>
        <v>Tooling / Оснастка, </v>
      </c>
      <c r="C105" s="370"/>
      <c r="D105" s="352"/>
      <c r="E105" s="353"/>
      <c r="F105" s="22"/>
      <c r="G105" s="20"/>
      <c r="H105" s="20"/>
      <c r="I105" s="16"/>
      <c r="J105" s="16"/>
      <c r="K105" s="16"/>
    </row>
    <row r="106" spans="1:11" ht="27.75" customHeight="1">
      <c r="A106" s="63" t="s">
        <v>126</v>
      </c>
      <c r="B106" s="369" t="str">
        <f>CONCATENATE("Production preparation / Подготовка производства, ",I5)</f>
        <v>Production preparation / Подготовка производства, </v>
      </c>
      <c r="C106" s="370"/>
      <c r="D106" s="352"/>
      <c r="E106" s="353"/>
      <c r="F106" s="20"/>
      <c r="G106" s="20"/>
      <c r="H106" s="20"/>
      <c r="I106" s="16"/>
      <c r="J106" s="16"/>
      <c r="K106" s="16"/>
    </row>
    <row r="107" spans="3:5" ht="24" customHeight="1">
      <c r="C107" s="217" t="s">
        <v>347</v>
      </c>
      <c r="D107" s="224">
        <f>D105+D106</f>
        <v>0</v>
      </c>
      <c r="E107" s="224"/>
    </row>
  </sheetData>
  <sheetProtection insertRows="0" selectLockedCells="1"/>
  <mergeCells count="265">
    <mergeCell ref="E62:F62"/>
    <mergeCell ref="B66:C66"/>
    <mergeCell ref="A93:L93"/>
    <mergeCell ref="A79:P79"/>
    <mergeCell ref="A70:R70"/>
    <mergeCell ref="E65:F65"/>
    <mergeCell ref="K73:L73"/>
    <mergeCell ref="M73:N73"/>
    <mergeCell ref="I74:J74"/>
    <mergeCell ref="D74:E74"/>
    <mergeCell ref="A74:B74"/>
    <mergeCell ref="B106:C106"/>
    <mergeCell ref="B105:C105"/>
    <mergeCell ref="B84:C84"/>
    <mergeCell ref="B85:C85"/>
    <mergeCell ref="B86:C86"/>
    <mergeCell ref="B101:D101"/>
    <mergeCell ref="B90:C90"/>
    <mergeCell ref="F71:G71"/>
    <mergeCell ref="A73:B73"/>
    <mergeCell ref="D73:E73"/>
    <mergeCell ref="I73:J73"/>
    <mergeCell ref="I67:J67"/>
    <mergeCell ref="L81:M81"/>
    <mergeCell ref="J81:K81"/>
    <mergeCell ref="B81:C81"/>
    <mergeCell ref="A78:N78"/>
    <mergeCell ref="B80:C80"/>
    <mergeCell ref="K67:M67"/>
    <mergeCell ref="N67:O67"/>
    <mergeCell ref="P67:Q67"/>
    <mergeCell ref="A71:C71"/>
    <mergeCell ref="A72:B72"/>
    <mergeCell ref="I71:J72"/>
    <mergeCell ref="A67:D67"/>
    <mergeCell ref="E67:F67"/>
    <mergeCell ref="K71:L72"/>
    <mergeCell ref="D71:E72"/>
    <mergeCell ref="N65:O65"/>
    <mergeCell ref="P65:Q65"/>
    <mergeCell ref="I66:J66"/>
    <mergeCell ref="K66:M66"/>
    <mergeCell ref="N66:O66"/>
    <mergeCell ref="P66:Q66"/>
    <mergeCell ref="S44:S46"/>
    <mergeCell ref="G11:I11"/>
    <mergeCell ref="J11:L11"/>
    <mergeCell ref="A104:E104"/>
    <mergeCell ref="D105:E105"/>
    <mergeCell ref="D106:E106"/>
    <mergeCell ref="E66:F66"/>
    <mergeCell ref="B98:D98"/>
    <mergeCell ref="E64:F64"/>
    <mergeCell ref="F45:F46"/>
    <mergeCell ref="D3:E3"/>
    <mergeCell ref="D4:E4"/>
    <mergeCell ref="D6:E6"/>
    <mergeCell ref="D11:E11"/>
    <mergeCell ref="D10:E10"/>
    <mergeCell ref="D45:D46"/>
    <mergeCell ref="E45:E46"/>
    <mergeCell ref="D30:E30"/>
    <mergeCell ref="A29:N29"/>
    <mergeCell ref="B33:C33"/>
    <mergeCell ref="I41:J41"/>
    <mergeCell ref="J7:K7"/>
    <mergeCell ref="G5:H5"/>
    <mergeCell ref="B10:C10"/>
    <mergeCell ref="B6:C6"/>
    <mergeCell ref="B7:C7"/>
    <mergeCell ref="D5:E5"/>
    <mergeCell ref="B5:C5"/>
    <mergeCell ref="B37:C37"/>
    <mergeCell ref="B15:C16"/>
    <mergeCell ref="D15:G15"/>
    <mergeCell ref="A14:N14"/>
    <mergeCell ref="H15:J15"/>
    <mergeCell ref="B8:C8"/>
    <mergeCell ref="D9:E9"/>
    <mergeCell ref="K15:K16"/>
    <mergeCell ref="N15:N16"/>
    <mergeCell ref="A2:N2"/>
    <mergeCell ref="G7:H7"/>
    <mergeCell ref="P15:P16"/>
    <mergeCell ref="B3:C3"/>
    <mergeCell ref="B9:C9"/>
    <mergeCell ref="B4:C4"/>
    <mergeCell ref="D8:E8"/>
    <mergeCell ref="D7:E7"/>
    <mergeCell ref="B11:C11"/>
    <mergeCell ref="A15:A16"/>
    <mergeCell ref="I62:J62"/>
    <mergeCell ref="J45:J46"/>
    <mergeCell ref="I60:J60"/>
    <mergeCell ref="H57:I57"/>
    <mergeCell ref="B35:C35"/>
    <mergeCell ref="G41:H41"/>
    <mergeCell ref="I38:J38"/>
    <mergeCell ref="I39:J39"/>
    <mergeCell ref="I40:J40"/>
    <mergeCell ref="B62:C62"/>
    <mergeCell ref="I61:J61"/>
    <mergeCell ref="E63:F63"/>
    <mergeCell ref="Q15:Q16"/>
    <mergeCell ref="B31:C31"/>
    <mergeCell ref="B17:C17"/>
    <mergeCell ref="B20:C20"/>
    <mergeCell ref="B21:C21"/>
    <mergeCell ref="I63:J63"/>
    <mergeCell ref="E60:F60"/>
    <mergeCell ref="B61:C61"/>
    <mergeCell ref="B45:B46"/>
    <mergeCell ref="D38:E38"/>
    <mergeCell ref="C45:C46"/>
    <mergeCell ref="B40:C40"/>
    <mergeCell ref="B38:C38"/>
    <mergeCell ref="D39:E39"/>
    <mergeCell ref="B60:C60"/>
    <mergeCell ref="A44:Q44"/>
    <mergeCell ref="G45:I45"/>
    <mergeCell ref="I36:J36"/>
    <mergeCell ref="I30:J30"/>
    <mergeCell ref="I31:J31"/>
    <mergeCell ref="I32:J32"/>
    <mergeCell ref="B30:C30"/>
    <mergeCell ref="D40:E40"/>
    <mergeCell ref="B39:C39"/>
    <mergeCell ref="Q48:Q56"/>
    <mergeCell ref="I37:J37"/>
    <mergeCell ref="L15:L16"/>
    <mergeCell ref="A59:F59"/>
    <mergeCell ref="B19:C19"/>
    <mergeCell ref="B22:C22"/>
    <mergeCell ref="D35:E35"/>
    <mergeCell ref="B25:C25"/>
    <mergeCell ref="B26:C26"/>
    <mergeCell ref="A45:A46"/>
    <mergeCell ref="L27:M27"/>
    <mergeCell ref="B24:C24"/>
    <mergeCell ref="D36:E36"/>
    <mergeCell ref="Q45:Q46"/>
    <mergeCell ref="M15:M16"/>
    <mergeCell ref="M45:M46"/>
    <mergeCell ref="I33:J33"/>
    <mergeCell ref="I34:J34"/>
    <mergeCell ref="I35:J35"/>
    <mergeCell ref="D31:E31"/>
    <mergeCell ref="B18:C18"/>
    <mergeCell ref="B23:C23"/>
    <mergeCell ref="D37:E37"/>
    <mergeCell ref="D33:E33"/>
    <mergeCell ref="D34:E34"/>
    <mergeCell ref="B34:C34"/>
    <mergeCell ref="B32:C32"/>
    <mergeCell ref="D32:E32"/>
    <mergeCell ref="B36:C36"/>
    <mergeCell ref="E61:F61"/>
    <mergeCell ref="L48:L56"/>
    <mergeCell ref="K48:K56"/>
    <mergeCell ref="M48:M56"/>
    <mergeCell ref="P48:P56"/>
    <mergeCell ref="K45:L45"/>
    <mergeCell ref="N58:P58"/>
    <mergeCell ref="N45:P45"/>
    <mergeCell ref="K60:M60"/>
    <mergeCell ref="N60:O60"/>
    <mergeCell ref="P63:Q63"/>
    <mergeCell ref="P64:Q64"/>
    <mergeCell ref="N64:O64"/>
    <mergeCell ref="K61:M61"/>
    <mergeCell ref="K62:M62"/>
    <mergeCell ref="N62:O62"/>
    <mergeCell ref="N63:O63"/>
    <mergeCell ref="P61:Q61"/>
    <mergeCell ref="P62:Q62"/>
    <mergeCell ref="K63:M63"/>
    <mergeCell ref="B94:D94"/>
    <mergeCell ref="E91:F91"/>
    <mergeCell ref="L88:M88"/>
    <mergeCell ref="L89:M89"/>
    <mergeCell ref="L87:M87"/>
    <mergeCell ref="L90:M90"/>
    <mergeCell ref="G94:H94"/>
    <mergeCell ref="B95:D95"/>
    <mergeCell ref="G95:H95"/>
    <mergeCell ref="L84:M84"/>
    <mergeCell ref="B87:C87"/>
    <mergeCell ref="B89:C89"/>
    <mergeCell ref="G101:H101"/>
    <mergeCell ref="B96:D96"/>
    <mergeCell ref="B97:D97"/>
    <mergeCell ref="B100:D100"/>
    <mergeCell ref="J89:K89"/>
    <mergeCell ref="B88:C88"/>
    <mergeCell ref="B82:C82"/>
    <mergeCell ref="B83:C83"/>
    <mergeCell ref="J86:K86"/>
    <mergeCell ref="J90:K90"/>
    <mergeCell ref="J84:K84"/>
    <mergeCell ref="J85:K85"/>
    <mergeCell ref="G100:H100"/>
    <mergeCell ref="B99:D99"/>
    <mergeCell ref="J82:K82"/>
    <mergeCell ref="J83:K83"/>
    <mergeCell ref="J87:K87"/>
    <mergeCell ref="J88:K88"/>
    <mergeCell ref="J91:K91"/>
    <mergeCell ref="G98:H98"/>
    <mergeCell ref="I96:J96"/>
    <mergeCell ref="G99:H99"/>
    <mergeCell ref="L85:M85"/>
    <mergeCell ref="L86:M86"/>
    <mergeCell ref="K74:L74"/>
    <mergeCell ref="M71:N72"/>
    <mergeCell ref="I95:J95"/>
    <mergeCell ref="I94:J94"/>
    <mergeCell ref="L91:M91"/>
    <mergeCell ref="J80:K80"/>
    <mergeCell ref="R65:S65"/>
    <mergeCell ref="P14:R14"/>
    <mergeCell ref="R15:R16"/>
    <mergeCell ref="G4:H4"/>
    <mergeCell ref="K64:M64"/>
    <mergeCell ref="I64:J64"/>
    <mergeCell ref="I65:J65"/>
    <mergeCell ref="K65:M65"/>
    <mergeCell ref="R60:S60"/>
    <mergeCell ref="N61:O61"/>
    <mergeCell ref="R66:S66"/>
    <mergeCell ref="R67:S67"/>
    <mergeCell ref="I59:S59"/>
    <mergeCell ref="P60:Q60"/>
    <mergeCell ref="R68:S68"/>
    <mergeCell ref="M75:N75"/>
    <mergeCell ref="R61:S61"/>
    <mergeCell ref="R62:S62"/>
    <mergeCell ref="R63:S63"/>
    <mergeCell ref="R64:S64"/>
    <mergeCell ref="M74:N74"/>
    <mergeCell ref="P71:R72"/>
    <mergeCell ref="P73:R73"/>
    <mergeCell ref="P74:R74"/>
    <mergeCell ref="I97:J97"/>
    <mergeCell ref="I98:J98"/>
    <mergeCell ref="L80:M80"/>
    <mergeCell ref="L82:M82"/>
    <mergeCell ref="L83:M83"/>
    <mergeCell ref="O71:O72"/>
    <mergeCell ref="I99:J99"/>
    <mergeCell ref="I100:J100"/>
    <mergeCell ref="K102:L102"/>
    <mergeCell ref="D107:E107"/>
    <mergeCell ref="I101:J101"/>
    <mergeCell ref="E102:F102"/>
    <mergeCell ref="G102:H102"/>
    <mergeCell ref="K99:L99"/>
    <mergeCell ref="K100:L100"/>
    <mergeCell ref="K101:L101"/>
    <mergeCell ref="G97:H97"/>
    <mergeCell ref="K94:L94"/>
    <mergeCell ref="K95:L95"/>
    <mergeCell ref="K96:L96"/>
    <mergeCell ref="K97:L97"/>
    <mergeCell ref="K98:L98"/>
    <mergeCell ref="G96:H96"/>
  </mergeCells>
  <dataValidations count="3">
    <dataValidation type="list" allowBlank="1" showInputMessage="1" showErrorMessage="1" prompt="ВЫБЕРИТЕ ИЗ СПИСКА" error="Please select from list / Выберите из списка" sqref="I5">
      <formula1>$AB$2:$AB$6</formula1>
    </dataValidation>
    <dataValidation allowBlank="1" showInputMessage="1" showErrorMessage="1" promptTitle=" list / список" error="Please select from list / Выберите из списка" sqref="K6:L6"/>
    <dataValidation type="list" allowBlank="1" showInputMessage="1" showErrorMessage="1" sqref="P18:P26">
      <formula1>$AC$2:$AC$10</formula1>
    </dataValidation>
  </dataValidations>
  <printOptions/>
  <pageMargins left="0.2362204724409449" right="0.2362204724409449" top="0.15748031496062992" bottom="0.15748031496062992" header="0.15748031496062992" footer="0.15748031496062992"/>
  <pageSetup fitToHeight="0" fitToWidth="1" horizontalDpi="300" verticalDpi="300" orientation="landscape" paperSize="9" scale="35" r:id="rId2"/>
  <rowBreaks count="1" manualBreakCount="1">
    <brk id="57" max="18"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F109"/>
  <sheetViews>
    <sheetView zoomScalePageLayoutView="0" workbookViewId="0" topLeftCell="A73">
      <selection activeCell="A80" sqref="A80:D80"/>
    </sheetView>
  </sheetViews>
  <sheetFormatPr defaultColWidth="9.00390625" defaultRowHeight="12.75"/>
  <cols>
    <col min="1" max="1" width="17.875" style="68" customWidth="1"/>
    <col min="2" max="2" width="36.875" style="67" customWidth="1"/>
    <col min="3" max="3" width="20.75390625" style="67" customWidth="1"/>
    <col min="4" max="4" width="109.25390625" style="67" customWidth="1"/>
    <col min="5" max="16384" width="9.125" style="68" customWidth="1"/>
  </cols>
  <sheetData>
    <row r="1" spans="1:3" ht="25.5" customHeight="1">
      <c r="A1" s="41" t="s">
        <v>172</v>
      </c>
      <c r="B1" s="64"/>
      <c r="C1" s="64"/>
    </row>
    <row r="2" spans="1:3" ht="25.5" customHeight="1">
      <c r="A2" s="41"/>
      <c r="B2" s="64"/>
      <c r="C2" s="64"/>
    </row>
    <row r="3" spans="1:4" s="69" customFormat="1" ht="34.5" customHeight="1">
      <c r="A3" s="388" t="s">
        <v>179</v>
      </c>
      <c r="B3" s="383"/>
      <c r="C3" s="383"/>
      <c r="D3" s="383"/>
    </row>
    <row r="4" spans="1:6" s="69" customFormat="1" ht="39.75" customHeight="1">
      <c r="A4" s="70" t="s">
        <v>161</v>
      </c>
      <c r="B4" s="70" t="s">
        <v>162</v>
      </c>
      <c r="C4" s="70" t="s">
        <v>175</v>
      </c>
      <c r="D4" s="70" t="s">
        <v>163</v>
      </c>
      <c r="F4" s="29"/>
    </row>
    <row r="5" spans="1:6" s="69" customFormat="1" ht="25.5" customHeight="1">
      <c r="A5" s="86" t="s">
        <v>180</v>
      </c>
      <c r="B5" s="79" t="s">
        <v>157</v>
      </c>
      <c r="C5" s="72" t="s">
        <v>176</v>
      </c>
      <c r="D5" s="80" t="s">
        <v>181</v>
      </c>
      <c r="F5" s="29"/>
    </row>
    <row r="6" spans="1:6" s="69" customFormat="1" ht="25.5" customHeight="1">
      <c r="A6" s="86" t="s">
        <v>182</v>
      </c>
      <c r="B6" s="79" t="s">
        <v>91</v>
      </c>
      <c r="C6" s="71" t="s">
        <v>177</v>
      </c>
      <c r="D6" s="80" t="s">
        <v>183</v>
      </c>
      <c r="F6" s="29"/>
    </row>
    <row r="7" spans="1:4" s="69" customFormat="1" ht="44.25" customHeight="1">
      <c r="A7" s="86" t="s">
        <v>184</v>
      </c>
      <c r="B7" s="81" t="s">
        <v>284</v>
      </c>
      <c r="C7" s="71" t="s">
        <v>177</v>
      </c>
      <c r="D7" s="82" t="s">
        <v>185</v>
      </c>
    </row>
    <row r="8" spans="1:4" s="69" customFormat="1" ht="25.5" customHeight="1">
      <c r="A8" s="86" t="s">
        <v>186</v>
      </c>
      <c r="B8" s="79" t="s">
        <v>158</v>
      </c>
      <c r="C8" s="71" t="s">
        <v>177</v>
      </c>
      <c r="D8" s="82" t="s">
        <v>187</v>
      </c>
    </row>
    <row r="9" spans="1:4" s="69" customFormat="1" ht="25.5" customHeight="1">
      <c r="A9" s="86" t="s">
        <v>188</v>
      </c>
      <c r="B9" s="83" t="s">
        <v>159</v>
      </c>
      <c r="C9" s="72" t="s">
        <v>176</v>
      </c>
      <c r="D9" s="84" t="s">
        <v>189</v>
      </c>
    </row>
    <row r="10" spans="1:4" s="69" customFormat="1" ht="25.5" customHeight="1">
      <c r="A10" s="86" t="s">
        <v>190</v>
      </c>
      <c r="B10" s="83" t="s">
        <v>93</v>
      </c>
      <c r="C10" s="72" t="s">
        <v>176</v>
      </c>
      <c r="D10" s="84" t="s">
        <v>191</v>
      </c>
    </row>
    <row r="11" spans="1:4" s="69" customFormat="1" ht="25.5" customHeight="1">
      <c r="A11" s="86" t="s">
        <v>192</v>
      </c>
      <c r="B11" s="83" t="s">
        <v>160</v>
      </c>
      <c r="C11" s="72" t="s">
        <v>176</v>
      </c>
      <c r="D11" s="84" t="s">
        <v>193</v>
      </c>
    </row>
    <row r="12" spans="1:4" s="69" customFormat="1" ht="45" customHeight="1">
      <c r="A12" s="86" t="s">
        <v>194</v>
      </c>
      <c r="B12" s="85" t="s">
        <v>322</v>
      </c>
      <c r="C12" s="72" t="s">
        <v>176</v>
      </c>
      <c r="D12" s="82" t="s">
        <v>195</v>
      </c>
    </row>
    <row r="13" spans="1:4" s="69" customFormat="1" ht="58.5" customHeight="1">
      <c r="A13" s="86" t="s">
        <v>196</v>
      </c>
      <c r="B13" s="83" t="s">
        <v>95</v>
      </c>
      <c r="C13" s="71" t="s">
        <v>177</v>
      </c>
      <c r="D13" s="74" t="s">
        <v>323</v>
      </c>
    </row>
    <row r="14" spans="1:4" s="69" customFormat="1" ht="34.5" customHeight="1">
      <c r="A14" s="382" t="s">
        <v>280</v>
      </c>
      <c r="B14" s="383"/>
      <c r="C14" s="383"/>
      <c r="D14" s="383"/>
    </row>
    <row r="15" spans="1:6" s="69" customFormat="1" ht="39.75" customHeight="1">
      <c r="A15" s="70" t="s">
        <v>164</v>
      </c>
      <c r="B15" s="70" t="s">
        <v>162</v>
      </c>
      <c r="C15" s="70" t="s">
        <v>175</v>
      </c>
      <c r="D15" s="70" t="s">
        <v>163</v>
      </c>
      <c r="F15" s="29"/>
    </row>
    <row r="16" spans="1:6" s="69" customFormat="1" ht="26.25" customHeight="1">
      <c r="A16" s="86" t="s">
        <v>197</v>
      </c>
      <c r="B16" s="79" t="s">
        <v>9</v>
      </c>
      <c r="C16" s="71" t="s">
        <v>177</v>
      </c>
      <c r="D16" s="82" t="s">
        <v>198</v>
      </c>
      <c r="F16" s="29"/>
    </row>
    <row r="17" spans="1:6" s="69" customFormat="1" ht="33" customHeight="1">
      <c r="A17" s="86" t="s">
        <v>199</v>
      </c>
      <c r="B17" s="79" t="s">
        <v>37</v>
      </c>
      <c r="C17" s="71" t="s">
        <v>177</v>
      </c>
      <c r="D17" s="82" t="s">
        <v>324</v>
      </c>
      <c r="F17" s="29"/>
    </row>
    <row r="18" spans="1:4" s="69" customFormat="1" ht="29.25" customHeight="1">
      <c r="A18" s="86" t="s">
        <v>200</v>
      </c>
      <c r="B18" s="79" t="s">
        <v>40</v>
      </c>
      <c r="C18" s="71" t="s">
        <v>177</v>
      </c>
      <c r="D18" s="82" t="s">
        <v>325</v>
      </c>
    </row>
    <row r="19" spans="1:4" s="69" customFormat="1" ht="46.5" customHeight="1">
      <c r="A19" s="86" t="s">
        <v>201</v>
      </c>
      <c r="B19" s="79" t="s">
        <v>127</v>
      </c>
      <c r="C19" s="71" t="s">
        <v>177</v>
      </c>
      <c r="D19" s="82" t="s">
        <v>326</v>
      </c>
    </row>
    <row r="20" spans="1:4" s="69" customFormat="1" ht="99" customHeight="1">
      <c r="A20" s="86" t="s">
        <v>202</v>
      </c>
      <c r="B20" s="79" t="s">
        <v>129</v>
      </c>
      <c r="C20" s="71" t="s">
        <v>177</v>
      </c>
      <c r="D20" s="82" t="s">
        <v>327</v>
      </c>
    </row>
    <row r="21" spans="1:4" s="69" customFormat="1" ht="30" customHeight="1">
      <c r="A21" s="389" t="s">
        <v>341</v>
      </c>
      <c r="B21" s="389"/>
      <c r="C21" s="389"/>
      <c r="D21" s="389"/>
    </row>
    <row r="22" spans="1:4" s="69" customFormat="1" ht="58.5" customHeight="1">
      <c r="A22" s="76"/>
      <c r="B22" s="87" t="s">
        <v>340</v>
      </c>
      <c r="C22" s="71" t="s">
        <v>177</v>
      </c>
      <c r="D22" s="88" t="s">
        <v>203</v>
      </c>
    </row>
    <row r="23" spans="1:4" s="69" customFormat="1" ht="69" customHeight="1">
      <c r="A23" s="76"/>
      <c r="B23" s="87" t="s">
        <v>337</v>
      </c>
      <c r="C23" s="71" t="s">
        <v>177</v>
      </c>
      <c r="D23" s="88" t="s">
        <v>204</v>
      </c>
    </row>
    <row r="24" spans="1:4" s="69" customFormat="1" ht="33" customHeight="1">
      <c r="A24" s="89" t="s">
        <v>205</v>
      </c>
      <c r="B24" s="90" t="s">
        <v>165</v>
      </c>
      <c r="C24" s="71" t="s">
        <v>177</v>
      </c>
      <c r="D24" s="91" t="s">
        <v>206</v>
      </c>
    </row>
    <row r="25" spans="1:4" s="69" customFormat="1" ht="33" customHeight="1">
      <c r="A25" s="86" t="s">
        <v>207</v>
      </c>
      <c r="B25" s="79" t="s">
        <v>208</v>
      </c>
      <c r="C25" s="71" t="s">
        <v>177</v>
      </c>
      <c r="D25" s="82" t="s">
        <v>209</v>
      </c>
    </row>
    <row r="26" spans="1:4" s="69" customFormat="1" ht="33" customHeight="1">
      <c r="A26" s="86" t="s">
        <v>210</v>
      </c>
      <c r="B26" s="79" t="s">
        <v>166</v>
      </c>
      <c r="C26" s="71" t="s">
        <v>177</v>
      </c>
      <c r="D26" s="82" t="s">
        <v>328</v>
      </c>
    </row>
    <row r="27" spans="1:4" s="69" customFormat="1" ht="33" customHeight="1">
      <c r="A27" s="86" t="s">
        <v>211</v>
      </c>
      <c r="B27" s="79" t="s">
        <v>167</v>
      </c>
      <c r="C27" s="71" t="s">
        <v>177</v>
      </c>
      <c r="D27" s="82" t="s">
        <v>212</v>
      </c>
    </row>
    <row r="28" spans="1:4" s="69" customFormat="1" ht="33" customHeight="1">
      <c r="A28" s="86" t="s">
        <v>213</v>
      </c>
      <c r="B28" s="79" t="s">
        <v>168</v>
      </c>
      <c r="C28" s="71" t="s">
        <v>177</v>
      </c>
      <c r="D28" s="82" t="s">
        <v>214</v>
      </c>
    </row>
    <row r="29" spans="1:4" s="69" customFormat="1" ht="42" customHeight="1">
      <c r="A29" s="86" t="s">
        <v>215</v>
      </c>
      <c r="B29" s="79" t="s">
        <v>169</v>
      </c>
      <c r="C29" s="71" t="s">
        <v>177</v>
      </c>
      <c r="D29" s="82" t="s">
        <v>329</v>
      </c>
    </row>
    <row r="30" spans="1:4" s="69" customFormat="1" ht="43.5" customHeight="1">
      <c r="A30" s="86" t="s">
        <v>216</v>
      </c>
      <c r="B30" s="79" t="s">
        <v>170</v>
      </c>
      <c r="C30" s="71" t="s">
        <v>177</v>
      </c>
      <c r="D30" s="82" t="s">
        <v>217</v>
      </c>
    </row>
    <row r="31" spans="1:4" ht="33" customHeight="1">
      <c r="A31" s="86" t="s">
        <v>218</v>
      </c>
      <c r="B31" s="79" t="s">
        <v>128</v>
      </c>
      <c r="C31" s="71" t="s">
        <v>177</v>
      </c>
      <c r="D31" s="82" t="s">
        <v>219</v>
      </c>
    </row>
    <row r="32" spans="1:4" ht="30" customHeight="1">
      <c r="A32" s="382" t="s">
        <v>281</v>
      </c>
      <c r="B32" s="383"/>
      <c r="C32" s="383"/>
      <c r="D32" s="383"/>
    </row>
    <row r="33" spans="1:6" s="69" customFormat="1" ht="39.75" customHeight="1">
      <c r="A33" s="70" t="s">
        <v>164</v>
      </c>
      <c r="B33" s="70" t="s">
        <v>162</v>
      </c>
      <c r="C33" s="70" t="s">
        <v>175</v>
      </c>
      <c r="D33" s="70" t="s">
        <v>163</v>
      </c>
      <c r="F33" s="29"/>
    </row>
    <row r="34" spans="1:4" ht="24" customHeight="1">
      <c r="A34" s="86" t="s">
        <v>197</v>
      </c>
      <c r="B34" s="79" t="s">
        <v>9</v>
      </c>
      <c r="C34" s="71" t="s">
        <v>177</v>
      </c>
      <c r="D34" s="82" t="s">
        <v>220</v>
      </c>
    </row>
    <row r="35" spans="1:4" ht="29.25" customHeight="1">
      <c r="A35" s="86" t="s">
        <v>199</v>
      </c>
      <c r="B35" s="81" t="s">
        <v>287</v>
      </c>
      <c r="C35" s="71" t="s">
        <v>177</v>
      </c>
      <c r="D35" s="75" t="s">
        <v>330</v>
      </c>
    </row>
    <row r="36" spans="1:4" ht="29.25" customHeight="1">
      <c r="A36" s="86" t="s">
        <v>200</v>
      </c>
      <c r="B36" s="81" t="s">
        <v>289</v>
      </c>
      <c r="C36" s="71" t="s">
        <v>177</v>
      </c>
      <c r="D36" s="82" t="s">
        <v>221</v>
      </c>
    </row>
    <row r="37" spans="1:4" ht="32.25" customHeight="1">
      <c r="A37" s="86" t="s">
        <v>201</v>
      </c>
      <c r="B37" s="79" t="s">
        <v>55</v>
      </c>
      <c r="C37" s="71" t="s">
        <v>177</v>
      </c>
      <c r="D37" s="75" t="s">
        <v>331</v>
      </c>
    </row>
    <row r="38" spans="1:4" ht="25.5" customHeight="1">
      <c r="A38" s="86" t="s">
        <v>202</v>
      </c>
      <c r="B38" s="79" t="s">
        <v>131</v>
      </c>
      <c r="C38" s="71" t="s">
        <v>177</v>
      </c>
      <c r="D38" s="82" t="s">
        <v>222</v>
      </c>
    </row>
    <row r="39" spans="1:4" ht="30" customHeight="1">
      <c r="A39" s="89" t="s">
        <v>205</v>
      </c>
      <c r="B39" s="79" t="s">
        <v>57</v>
      </c>
      <c r="C39" s="71" t="s">
        <v>177</v>
      </c>
      <c r="D39" s="82" t="s">
        <v>223</v>
      </c>
    </row>
    <row r="40" spans="1:4" ht="27.75" customHeight="1">
      <c r="A40" s="86" t="s">
        <v>207</v>
      </c>
      <c r="B40" s="79" t="s">
        <v>171</v>
      </c>
      <c r="C40" s="71" t="s">
        <v>177</v>
      </c>
      <c r="D40" s="82" t="s">
        <v>224</v>
      </c>
    </row>
    <row r="41" spans="1:4" ht="30.75" customHeight="1">
      <c r="A41" s="86" t="s">
        <v>210</v>
      </c>
      <c r="B41" s="79" t="s">
        <v>132</v>
      </c>
      <c r="C41" s="71" t="s">
        <v>177</v>
      </c>
      <c r="D41" s="82" t="s">
        <v>225</v>
      </c>
    </row>
    <row r="42" spans="1:4" ht="54.75" customHeight="1">
      <c r="A42" s="86" t="s">
        <v>211</v>
      </c>
      <c r="B42" s="79" t="s">
        <v>133</v>
      </c>
      <c r="C42" s="71" t="s">
        <v>177</v>
      </c>
      <c r="D42" s="82" t="s">
        <v>332</v>
      </c>
    </row>
    <row r="43" spans="1:4" ht="54.75" customHeight="1">
      <c r="A43" s="86" t="s">
        <v>213</v>
      </c>
      <c r="B43" s="79" t="s">
        <v>342</v>
      </c>
      <c r="C43" s="71" t="s">
        <v>177</v>
      </c>
      <c r="D43" s="82" t="s">
        <v>226</v>
      </c>
    </row>
    <row r="44" spans="1:4" ht="42.75" customHeight="1">
      <c r="A44" s="86" t="s">
        <v>215</v>
      </c>
      <c r="B44" s="79" t="s">
        <v>134</v>
      </c>
      <c r="C44" s="71" t="s">
        <v>177</v>
      </c>
      <c r="D44" s="82" t="s">
        <v>227</v>
      </c>
    </row>
    <row r="45" spans="1:4" ht="30" customHeight="1">
      <c r="A45" s="382" t="s">
        <v>291</v>
      </c>
      <c r="B45" s="383"/>
      <c r="C45" s="383"/>
      <c r="D45" s="383"/>
    </row>
    <row r="46" spans="1:6" s="69" customFormat="1" ht="39.75" customHeight="1">
      <c r="A46" s="70" t="s">
        <v>164</v>
      </c>
      <c r="B46" s="70" t="s">
        <v>162</v>
      </c>
      <c r="C46" s="70" t="s">
        <v>175</v>
      </c>
      <c r="D46" s="70" t="s">
        <v>163</v>
      </c>
      <c r="F46" s="29"/>
    </row>
    <row r="47" spans="1:4" ht="24" customHeight="1">
      <c r="A47" s="86" t="s">
        <v>197</v>
      </c>
      <c r="B47" s="92" t="s">
        <v>9</v>
      </c>
      <c r="C47" s="71" t="s">
        <v>177</v>
      </c>
      <c r="D47" s="93" t="s">
        <v>228</v>
      </c>
    </row>
    <row r="48" spans="1:4" ht="33.75" customHeight="1">
      <c r="A48" s="86" t="s">
        <v>199</v>
      </c>
      <c r="B48" s="79" t="s">
        <v>130</v>
      </c>
      <c r="C48" s="71" t="s">
        <v>177</v>
      </c>
      <c r="D48" s="82" t="s">
        <v>229</v>
      </c>
    </row>
    <row r="49" spans="1:4" ht="58.5" customHeight="1">
      <c r="A49" s="86" t="s">
        <v>200</v>
      </c>
      <c r="B49" s="79" t="s">
        <v>136</v>
      </c>
      <c r="C49" s="71" t="s">
        <v>177</v>
      </c>
      <c r="D49" s="82" t="s">
        <v>230</v>
      </c>
    </row>
    <row r="50" spans="1:4" ht="46.5" customHeight="1">
      <c r="A50" s="86" t="s">
        <v>201</v>
      </c>
      <c r="B50" s="79" t="s">
        <v>231</v>
      </c>
      <c r="C50" s="71" t="s">
        <v>177</v>
      </c>
      <c r="D50" s="82" t="s">
        <v>232</v>
      </c>
    </row>
    <row r="51" spans="1:4" ht="57.75" customHeight="1">
      <c r="A51" s="86" t="s">
        <v>202</v>
      </c>
      <c r="B51" s="79" t="s">
        <v>103</v>
      </c>
      <c r="C51" s="71" t="s">
        <v>177</v>
      </c>
      <c r="D51" s="82" t="s">
        <v>233</v>
      </c>
    </row>
    <row r="52" spans="1:4" ht="57.75" customHeight="1">
      <c r="A52" s="89" t="s">
        <v>205</v>
      </c>
      <c r="B52" s="81" t="s">
        <v>293</v>
      </c>
      <c r="C52" s="71" t="s">
        <v>177</v>
      </c>
      <c r="D52" s="82" t="s">
        <v>234</v>
      </c>
    </row>
    <row r="53" spans="1:4" ht="44.25" customHeight="1">
      <c r="A53" s="86" t="s">
        <v>207</v>
      </c>
      <c r="B53" s="81" t="s">
        <v>295</v>
      </c>
      <c r="C53" s="71" t="s">
        <v>177</v>
      </c>
      <c r="D53" s="82" t="s">
        <v>235</v>
      </c>
    </row>
    <row r="54" spans="1:4" ht="25.5">
      <c r="A54" s="86" t="s">
        <v>210</v>
      </c>
      <c r="B54" s="79" t="s">
        <v>135</v>
      </c>
      <c r="C54" s="71" t="s">
        <v>177</v>
      </c>
      <c r="D54" s="82" t="s">
        <v>236</v>
      </c>
    </row>
    <row r="55" spans="1:4" ht="30" customHeight="1">
      <c r="A55" s="86" t="s">
        <v>211</v>
      </c>
      <c r="B55" s="81" t="s">
        <v>296</v>
      </c>
      <c r="C55" s="71" t="s">
        <v>177</v>
      </c>
      <c r="D55" s="82" t="s">
        <v>237</v>
      </c>
    </row>
    <row r="56" spans="1:4" ht="42" customHeight="1">
      <c r="A56" s="86" t="s">
        <v>213</v>
      </c>
      <c r="B56" s="79" t="s">
        <v>137</v>
      </c>
      <c r="C56" s="71" t="s">
        <v>177</v>
      </c>
      <c r="D56" s="82" t="s">
        <v>333</v>
      </c>
    </row>
    <row r="57" spans="1:4" ht="39.75" customHeight="1">
      <c r="A57" s="86" t="s">
        <v>215</v>
      </c>
      <c r="B57" s="384" t="s">
        <v>138</v>
      </c>
      <c r="C57" s="71" t="s">
        <v>177</v>
      </c>
      <c r="D57" s="390" t="s">
        <v>238</v>
      </c>
    </row>
    <row r="58" spans="1:4" ht="66.75" customHeight="1">
      <c r="A58" s="86" t="s">
        <v>216</v>
      </c>
      <c r="B58" s="385"/>
      <c r="C58" s="71" t="s">
        <v>177</v>
      </c>
      <c r="D58" s="391"/>
    </row>
    <row r="59" spans="1:4" ht="51" customHeight="1">
      <c r="A59" s="86" t="s">
        <v>218</v>
      </c>
      <c r="B59" s="81" t="s">
        <v>297</v>
      </c>
      <c r="C59" s="71" t="s">
        <v>177</v>
      </c>
      <c r="D59" s="94" t="s">
        <v>239</v>
      </c>
    </row>
    <row r="60" spans="1:4" ht="58.5" customHeight="1">
      <c r="A60" s="86" t="s">
        <v>240</v>
      </c>
      <c r="B60" s="81" t="s">
        <v>298</v>
      </c>
      <c r="C60" s="71" t="s">
        <v>177</v>
      </c>
      <c r="D60" s="94" t="s">
        <v>241</v>
      </c>
    </row>
    <row r="61" spans="1:4" ht="30.75" customHeight="1">
      <c r="A61" s="86" t="s">
        <v>242</v>
      </c>
      <c r="B61" s="79" t="s">
        <v>139</v>
      </c>
      <c r="C61" s="71" t="s">
        <v>177</v>
      </c>
      <c r="D61" s="73" t="s">
        <v>334</v>
      </c>
    </row>
    <row r="62" spans="1:4" ht="93" customHeight="1">
      <c r="A62" s="86" t="s">
        <v>243</v>
      </c>
      <c r="B62" s="79" t="s">
        <v>140</v>
      </c>
      <c r="C62" s="71" t="s">
        <v>177</v>
      </c>
      <c r="D62" s="94" t="s">
        <v>244</v>
      </c>
    </row>
    <row r="63" spans="1:4" ht="33" customHeight="1">
      <c r="A63" s="86" t="s">
        <v>245</v>
      </c>
      <c r="B63" s="79" t="s">
        <v>141</v>
      </c>
      <c r="C63" s="71" t="s">
        <v>177</v>
      </c>
      <c r="D63" s="80" t="s">
        <v>246</v>
      </c>
    </row>
    <row r="64" spans="1:4" ht="30" customHeight="1">
      <c r="A64" s="382" t="s">
        <v>300</v>
      </c>
      <c r="B64" s="383"/>
      <c r="C64" s="383"/>
      <c r="D64" s="383"/>
    </row>
    <row r="65" spans="1:6" s="69" customFormat="1" ht="39.75" customHeight="1">
      <c r="A65" s="70" t="s">
        <v>161</v>
      </c>
      <c r="B65" s="70" t="s">
        <v>162</v>
      </c>
      <c r="C65" s="70" t="s">
        <v>175</v>
      </c>
      <c r="D65" s="70" t="s">
        <v>163</v>
      </c>
      <c r="F65" s="29"/>
    </row>
    <row r="66" spans="1:4" ht="75.75" customHeight="1">
      <c r="A66" s="77" t="s">
        <v>121</v>
      </c>
      <c r="B66" s="81" t="s">
        <v>335</v>
      </c>
      <c r="C66" s="71" t="s">
        <v>177</v>
      </c>
      <c r="D66" s="94" t="s">
        <v>247</v>
      </c>
    </row>
    <row r="67" spans="1:4" ht="58.5" customHeight="1">
      <c r="A67" s="77" t="s">
        <v>122</v>
      </c>
      <c r="B67" s="81" t="s">
        <v>303</v>
      </c>
      <c r="C67" s="71" t="s">
        <v>177</v>
      </c>
      <c r="D67" s="94" t="s">
        <v>248</v>
      </c>
    </row>
    <row r="68" spans="1:4" ht="69" customHeight="1">
      <c r="A68" s="77" t="s">
        <v>123</v>
      </c>
      <c r="B68" s="79" t="s">
        <v>142</v>
      </c>
      <c r="C68" s="71" t="s">
        <v>177</v>
      </c>
      <c r="D68" s="73" t="s">
        <v>336</v>
      </c>
    </row>
    <row r="69" spans="1:4" ht="54.75" customHeight="1">
      <c r="A69" s="77" t="s">
        <v>124</v>
      </c>
      <c r="B69" s="79" t="s">
        <v>143</v>
      </c>
      <c r="C69" s="71" t="s">
        <v>177</v>
      </c>
      <c r="D69" s="94" t="s">
        <v>249</v>
      </c>
    </row>
    <row r="70" spans="1:4" ht="30" customHeight="1">
      <c r="A70" s="382" t="s">
        <v>306</v>
      </c>
      <c r="B70" s="383"/>
      <c r="C70" s="383"/>
      <c r="D70" s="383"/>
    </row>
    <row r="71" spans="1:6" s="69" customFormat="1" ht="39.75" customHeight="1">
      <c r="A71" s="70" t="s">
        <v>164</v>
      </c>
      <c r="B71" s="70" t="s">
        <v>162</v>
      </c>
      <c r="C71" s="70" t="s">
        <v>175</v>
      </c>
      <c r="D71" s="70" t="s">
        <v>163</v>
      </c>
      <c r="F71" s="29"/>
    </row>
    <row r="72" spans="1:4" ht="30.75" customHeight="1">
      <c r="A72" s="86" t="s">
        <v>197</v>
      </c>
      <c r="B72" s="384" t="s">
        <v>24</v>
      </c>
      <c r="C72" s="386" t="s">
        <v>177</v>
      </c>
      <c r="D72" s="98" t="s">
        <v>250</v>
      </c>
    </row>
    <row r="73" spans="1:4" ht="29.25" customHeight="1">
      <c r="A73" s="86" t="s">
        <v>199</v>
      </c>
      <c r="B73" s="385"/>
      <c r="C73" s="387"/>
      <c r="D73" s="98" t="s">
        <v>251</v>
      </c>
    </row>
    <row r="74" spans="1:4" ht="30" customHeight="1">
      <c r="A74" s="86" t="s">
        <v>200</v>
      </c>
      <c r="B74" s="79" t="s">
        <v>144</v>
      </c>
      <c r="C74" s="71" t="s">
        <v>177</v>
      </c>
      <c r="D74" s="94" t="s">
        <v>252</v>
      </c>
    </row>
    <row r="75" spans="1:4" ht="28.5" customHeight="1">
      <c r="A75" s="86" t="s">
        <v>201</v>
      </c>
      <c r="B75" s="384" t="s">
        <v>20</v>
      </c>
      <c r="C75" s="71" t="s">
        <v>177</v>
      </c>
      <c r="D75" s="99" t="s">
        <v>253</v>
      </c>
    </row>
    <row r="76" spans="1:4" ht="28.5" customHeight="1">
      <c r="A76" s="86" t="s">
        <v>202</v>
      </c>
      <c r="B76" s="385"/>
      <c r="C76" s="71" t="s">
        <v>177</v>
      </c>
      <c r="D76" s="100" t="s">
        <v>254</v>
      </c>
    </row>
    <row r="77" spans="1:4" ht="30" customHeight="1">
      <c r="A77" s="89" t="s">
        <v>205</v>
      </c>
      <c r="B77" s="79" t="s">
        <v>145</v>
      </c>
      <c r="C77" s="71" t="s">
        <v>177</v>
      </c>
      <c r="D77" s="94" t="s">
        <v>255</v>
      </c>
    </row>
    <row r="78" spans="1:4" ht="31.5" customHeight="1">
      <c r="A78" s="86" t="s">
        <v>207</v>
      </c>
      <c r="B78" s="81" t="s">
        <v>304</v>
      </c>
      <c r="C78" s="71" t="s">
        <v>177</v>
      </c>
      <c r="D78" s="94" t="s">
        <v>256</v>
      </c>
    </row>
    <row r="79" spans="1:4" ht="29.25" customHeight="1">
      <c r="A79" s="86" t="s">
        <v>210</v>
      </c>
      <c r="B79" s="79" t="s">
        <v>146</v>
      </c>
      <c r="C79" s="71" t="s">
        <v>177</v>
      </c>
      <c r="D79" s="94" t="s">
        <v>257</v>
      </c>
    </row>
    <row r="80" spans="1:4" ht="33" customHeight="1">
      <c r="A80" s="86" t="s">
        <v>211</v>
      </c>
      <c r="B80" s="79" t="s">
        <v>364</v>
      </c>
      <c r="C80" s="71" t="s">
        <v>177</v>
      </c>
      <c r="D80" s="94" t="s">
        <v>365</v>
      </c>
    </row>
    <row r="81" spans="1:4" ht="33" customHeight="1">
      <c r="A81" s="86" t="s">
        <v>213</v>
      </c>
      <c r="B81" s="79" t="s">
        <v>147</v>
      </c>
      <c r="C81" s="71" t="s">
        <v>177</v>
      </c>
      <c r="D81" s="94" t="s">
        <v>258</v>
      </c>
    </row>
    <row r="82" spans="1:4" ht="49.5" customHeight="1">
      <c r="A82" s="382" t="s">
        <v>308</v>
      </c>
      <c r="B82" s="383"/>
      <c r="C82" s="383"/>
      <c r="D82" s="383"/>
    </row>
    <row r="83" spans="1:6" s="69" customFormat="1" ht="39.75" customHeight="1">
      <c r="A83" s="70" t="s">
        <v>164</v>
      </c>
      <c r="B83" s="70" t="s">
        <v>162</v>
      </c>
      <c r="C83" s="70" t="s">
        <v>175</v>
      </c>
      <c r="D83" s="70" t="s">
        <v>163</v>
      </c>
      <c r="F83" s="29"/>
    </row>
    <row r="84" spans="1:4" ht="29.25" customHeight="1">
      <c r="A84" s="86" t="s">
        <v>197</v>
      </c>
      <c r="B84" s="79" t="s">
        <v>9</v>
      </c>
      <c r="C84" s="71" t="s">
        <v>177</v>
      </c>
      <c r="D84" s="80" t="s">
        <v>259</v>
      </c>
    </row>
    <row r="85" spans="1:4" ht="32.25" customHeight="1">
      <c r="A85" s="86" t="s">
        <v>199</v>
      </c>
      <c r="B85" s="81" t="s">
        <v>310</v>
      </c>
      <c r="C85" s="71" t="s">
        <v>177</v>
      </c>
      <c r="D85" s="94" t="s">
        <v>260</v>
      </c>
    </row>
    <row r="86" spans="1:4" ht="36.75" customHeight="1">
      <c r="A86" s="86" t="s">
        <v>200</v>
      </c>
      <c r="B86" s="79" t="s">
        <v>16</v>
      </c>
      <c r="C86" s="71" t="s">
        <v>177</v>
      </c>
      <c r="D86" s="94" t="s">
        <v>261</v>
      </c>
    </row>
    <row r="87" spans="1:4" ht="28.5" customHeight="1">
      <c r="A87" s="86" t="s">
        <v>201</v>
      </c>
      <c r="B87" s="79" t="s">
        <v>343</v>
      </c>
      <c r="C87" s="71" t="s">
        <v>177</v>
      </c>
      <c r="D87" s="94" t="s">
        <v>262</v>
      </c>
    </row>
    <row r="88" spans="1:4" ht="33" customHeight="1">
      <c r="A88" s="86" t="s">
        <v>202</v>
      </c>
      <c r="B88" s="79" t="s">
        <v>17</v>
      </c>
      <c r="C88" s="71" t="s">
        <v>177</v>
      </c>
      <c r="D88" s="94" t="s">
        <v>263</v>
      </c>
    </row>
    <row r="89" spans="1:4" ht="30" customHeight="1">
      <c r="A89" s="89" t="s">
        <v>205</v>
      </c>
      <c r="B89" s="81" t="s">
        <v>312</v>
      </c>
      <c r="C89" s="71" t="s">
        <v>177</v>
      </c>
      <c r="D89" s="94" t="s">
        <v>264</v>
      </c>
    </row>
    <row r="90" spans="1:4" ht="41.25" customHeight="1">
      <c r="A90" s="86" t="s">
        <v>207</v>
      </c>
      <c r="B90" s="79" t="s">
        <v>18</v>
      </c>
      <c r="C90" s="71" t="s">
        <v>177</v>
      </c>
      <c r="D90" s="94" t="s">
        <v>265</v>
      </c>
    </row>
    <row r="91" spans="1:4" ht="39" customHeight="1">
      <c r="A91" s="86" t="s">
        <v>210</v>
      </c>
      <c r="B91" s="81" t="s">
        <v>314</v>
      </c>
      <c r="C91" s="71" t="s">
        <v>177</v>
      </c>
      <c r="D91" s="94" t="s">
        <v>266</v>
      </c>
    </row>
    <row r="92" spans="1:4" ht="30.75" customHeight="1">
      <c r="A92" s="86" t="s">
        <v>211</v>
      </c>
      <c r="B92" s="81" t="s">
        <v>316</v>
      </c>
      <c r="C92" s="71" t="s">
        <v>177</v>
      </c>
      <c r="D92" s="94" t="s">
        <v>267</v>
      </c>
    </row>
    <row r="93" spans="1:4" ht="42.75" customHeight="1">
      <c r="A93" s="86" t="s">
        <v>213</v>
      </c>
      <c r="B93" s="79" t="s">
        <v>344</v>
      </c>
      <c r="C93" s="71" t="s">
        <v>177</v>
      </c>
      <c r="D93" s="94" t="s">
        <v>268</v>
      </c>
    </row>
    <row r="94" spans="1:4" ht="42.75" customHeight="1">
      <c r="A94" s="86" t="s">
        <v>215</v>
      </c>
      <c r="B94" s="79" t="s">
        <v>361</v>
      </c>
      <c r="C94" s="71" t="s">
        <v>177</v>
      </c>
      <c r="D94" s="94" t="s">
        <v>360</v>
      </c>
    </row>
    <row r="95" spans="1:4" ht="42.75" customHeight="1">
      <c r="A95" s="86" t="s">
        <v>216</v>
      </c>
      <c r="B95" s="79" t="s">
        <v>358</v>
      </c>
      <c r="C95" s="71" t="s">
        <v>177</v>
      </c>
      <c r="D95" s="94" t="s">
        <v>367</v>
      </c>
    </row>
    <row r="96" spans="1:4" ht="29.25" customHeight="1">
      <c r="A96" s="86" t="s">
        <v>218</v>
      </c>
      <c r="B96" s="79" t="s">
        <v>148</v>
      </c>
      <c r="C96" s="71" t="s">
        <v>177</v>
      </c>
      <c r="D96" s="94" t="s">
        <v>269</v>
      </c>
    </row>
    <row r="97" spans="1:4" ht="35.25" customHeight="1">
      <c r="A97" s="382" t="s">
        <v>320</v>
      </c>
      <c r="B97" s="383"/>
      <c r="C97" s="383"/>
      <c r="D97" s="383"/>
    </row>
    <row r="98" spans="1:6" s="69" customFormat="1" ht="39.75" customHeight="1">
      <c r="A98" s="70" t="s">
        <v>164</v>
      </c>
      <c r="B98" s="70" t="s">
        <v>162</v>
      </c>
      <c r="C98" s="70" t="s">
        <v>175</v>
      </c>
      <c r="D98" s="70" t="s">
        <v>163</v>
      </c>
      <c r="F98" s="29"/>
    </row>
    <row r="99" spans="1:4" ht="27.75" customHeight="1">
      <c r="A99" s="86" t="s">
        <v>197</v>
      </c>
      <c r="B99" s="81" t="s">
        <v>19</v>
      </c>
      <c r="C99" s="71" t="s">
        <v>177</v>
      </c>
      <c r="D99" s="80" t="s">
        <v>270</v>
      </c>
    </row>
    <row r="100" spans="1:4" ht="29.25" customHeight="1">
      <c r="A100" s="86" t="s">
        <v>199</v>
      </c>
      <c r="B100" s="81" t="s">
        <v>271</v>
      </c>
      <c r="C100" s="71" t="s">
        <v>177</v>
      </c>
      <c r="D100" s="94" t="s">
        <v>272</v>
      </c>
    </row>
    <row r="101" spans="1:4" ht="34.5" customHeight="1">
      <c r="A101" s="86" t="s">
        <v>200</v>
      </c>
      <c r="B101" s="81" t="s">
        <v>16</v>
      </c>
      <c r="C101" s="71" t="s">
        <v>177</v>
      </c>
      <c r="D101" s="94" t="s">
        <v>273</v>
      </c>
    </row>
    <row r="102" spans="1:4" ht="27.75" customHeight="1">
      <c r="A102" s="86" t="s">
        <v>201</v>
      </c>
      <c r="B102" s="81" t="s">
        <v>149</v>
      </c>
      <c r="C102" s="71" t="s">
        <v>177</v>
      </c>
      <c r="D102" s="94" t="s">
        <v>274</v>
      </c>
    </row>
    <row r="103" spans="1:4" ht="36" customHeight="1">
      <c r="A103" s="86" t="s">
        <v>202</v>
      </c>
      <c r="B103" s="81" t="s">
        <v>275</v>
      </c>
      <c r="C103" s="71" t="s">
        <v>177</v>
      </c>
      <c r="D103" s="94" t="s">
        <v>276</v>
      </c>
    </row>
    <row r="104" spans="1:4" ht="50.25" customHeight="1">
      <c r="A104" s="86" t="s">
        <v>205</v>
      </c>
      <c r="B104" s="81" t="s">
        <v>363</v>
      </c>
      <c r="C104" s="71" t="s">
        <v>177</v>
      </c>
      <c r="D104" s="94" t="s">
        <v>359</v>
      </c>
    </row>
    <row r="105" spans="1:4" ht="36" customHeight="1">
      <c r="A105" s="86" t="s">
        <v>207</v>
      </c>
      <c r="B105" s="81" t="s">
        <v>362</v>
      </c>
      <c r="C105" s="71" t="s">
        <v>177</v>
      </c>
      <c r="D105" s="94" t="s">
        <v>366</v>
      </c>
    </row>
    <row r="106" spans="1:4" ht="37.5" customHeight="1">
      <c r="A106" s="382" t="s">
        <v>319</v>
      </c>
      <c r="B106" s="383"/>
      <c r="C106" s="383"/>
      <c r="D106" s="383"/>
    </row>
    <row r="107" spans="1:6" s="69" customFormat="1" ht="39.75" customHeight="1">
      <c r="A107" s="70" t="s">
        <v>161</v>
      </c>
      <c r="B107" s="70" t="s">
        <v>162</v>
      </c>
      <c r="C107" s="70" t="s">
        <v>175</v>
      </c>
      <c r="D107" s="70" t="s">
        <v>163</v>
      </c>
      <c r="F107" s="29"/>
    </row>
    <row r="108" spans="1:4" ht="19.5" customHeight="1">
      <c r="A108" s="86" t="s">
        <v>125</v>
      </c>
      <c r="B108" s="79" t="s">
        <v>277</v>
      </c>
      <c r="C108" s="71" t="s">
        <v>177</v>
      </c>
      <c r="D108" s="94" t="s">
        <v>278</v>
      </c>
    </row>
    <row r="109" spans="1:4" ht="24.75" customHeight="1">
      <c r="A109" s="86" t="s">
        <v>126</v>
      </c>
      <c r="B109" s="79" t="s">
        <v>146</v>
      </c>
      <c r="C109" s="71" t="s">
        <v>177</v>
      </c>
      <c r="D109" s="94" t="s">
        <v>279</v>
      </c>
    </row>
  </sheetData>
  <sheetProtection/>
  <mergeCells count="15">
    <mergeCell ref="A3:D3"/>
    <mergeCell ref="A14:D14"/>
    <mergeCell ref="A21:D21"/>
    <mergeCell ref="A32:D32"/>
    <mergeCell ref="A45:D45"/>
    <mergeCell ref="B57:B58"/>
    <mergeCell ref="D57:D58"/>
    <mergeCell ref="A106:D106"/>
    <mergeCell ref="A64:D64"/>
    <mergeCell ref="A70:D70"/>
    <mergeCell ref="B72:B73"/>
    <mergeCell ref="B75:B76"/>
    <mergeCell ref="A82:D82"/>
    <mergeCell ref="A97:D97"/>
    <mergeCell ref="C72:C73"/>
  </mergeCells>
  <printOptions/>
  <pageMargins left="0.7086614173228347" right="0.7086614173228347" top="0.7480314960629921" bottom="0.7480314960629921" header="0.31496062992125984" footer="0.31496062992125984"/>
  <pageSetup fitToWidth="2"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dimension ref="A1:D15"/>
  <sheetViews>
    <sheetView zoomScale="85" zoomScaleNormal="85" zoomScalePageLayoutView="0" workbookViewId="0" topLeftCell="A1">
      <selection activeCell="A1" sqref="A1:C1"/>
    </sheetView>
  </sheetViews>
  <sheetFormatPr defaultColWidth="9.00390625" defaultRowHeight="12.75"/>
  <cols>
    <col min="1" max="1" width="7.75390625" style="2" customWidth="1"/>
    <col min="2" max="2" width="81.375" style="13" customWidth="1"/>
    <col min="3" max="4" width="11.75390625" style="2" customWidth="1"/>
    <col min="5" max="16384" width="9.125" style="2" customWidth="1"/>
  </cols>
  <sheetData>
    <row r="1" spans="1:4" ht="21" customHeight="1">
      <c r="A1" s="392" t="s">
        <v>25</v>
      </c>
      <c r="B1" s="393"/>
      <c r="C1" s="393"/>
      <c r="D1" s="1"/>
    </row>
    <row r="2" spans="1:4" ht="51">
      <c r="A2" s="3" t="s">
        <v>9</v>
      </c>
      <c r="B2" s="3" t="s">
        <v>34</v>
      </c>
      <c r="C2" s="3" t="s">
        <v>33</v>
      </c>
      <c r="D2" s="3" t="s">
        <v>35</v>
      </c>
    </row>
    <row r="3" spans="1:4" ht="22.5" customHeight="1">
      <c r="A3" s="4" t="s">
        <v>26</v>
      </c>
      <c r="B3" s="5" t="s">
        <v>58</v>
      </c>
      <c r="C3" s="66">
        <f>'Затраты на ТМЦ'!N27</f>
        <v>0</v>
      </c>
      <c r="D3" s="6">
        <f>_xlfn.IFERROR(C3/$C$13,"")</f>
      </c>
    </row>
    <row r="4" spans="1:4" ht="22.5" customHeight="1">
      <c r="A4" s="4" t="s">
        <v>27</v>
      </c>
      <c r="B4" s="5" t="s">
        <v>59</v>
      </c>
      <c r="C4" s="66">
        <f>'Затраты на ТМЦ'!N41</f>
        <v>0</v>
      </c>
      <c r="D4" s="6">
        <f>_xlfn.IFERROR(C4/$C$13,"")</f>
      </c>
    </row>
    <row r="5" spans="1:4" ht="22.5" customHeight="1">
      <c r="A5" s="4" t="s">
        <v>28</v>
      </c>
      <c r="B5" s="5" t="s">
        <v>70</v>
      </c>
      <c r="C5" s="66">
        <f>SUM('Затраты на ТМЦ'!Q48:Q56)</f>
        <v>0</v>
      </c>
      <c r="D5" s="6">
        <f>_xlfn.IFERROR(C5/$C$13,"")</f>
      </c>
    </row>
    <row r="6" spans="1:4" ht="22.5" customHeight="1">
      <c r="A6" s="4" t="s">
        <v>29</v>
      </c>
      <c r="B6" s="5" t="s">
        <v>71</v>
      </c>
      <c r="C6" s="66">
        <f>'Затраты на ТМЦ'!E66</f>
        <v>0</v>
      </c>
      <c r="D6" s="6">
        <f>_xlfn.IFERROR(C6/$C$13,"")</f>
      </c>
    </row>
    <row r="7" spans="1:4" ht="22.5" customHeight="1">
      <c r="A7" s="4" t="s">
        <v>30</v>
      </c>
      <c r="B7" s="7" t="s">
        <v>66</v>
      </c>
      <c r="C7" s="66"/>
      <c r="D7" s="6"/>
    </row>
    <row r="8" spans="1:4" ht="22.5" customHeight="1">
      <c r="A8" s="4" t="s">
        <v>31</v>
      </c>
      <c r="B8" s="8" t="s">
        <v>24</v>
      </c>
      <c r="C8" s="66">
        <f>'Затраты на ТМЦ'!C74</f>
        <v>0</v>
      </c>
      <c r="D8" s="6">
        <f>_xlfn.IFERROR(C8/$C$13,"")</f>
      </c>
    </row>
    <row r="9" spans="1:4" ht="22.5" customHeight="1">
      <c r="A9" s="4" t="s">
        <v>31</v>
      </c>
      <c r="B9" s="5" t="s">
        <v>20</v>
      </c>
      <c r="C9" s="66">
        <f>'Затраты на ТМЦ'!G74</f>
        <v>0</v>
      </c>
      <c r="D9" s="6">
        <f>_xlfn.IFERROR(C9/$C$13,"")</f>
      </c>
    </row>
    <row r="10" spans="1:4" ht="22.5" customHeight="1">
      <c r="A10" s="4" t="s">
        <v>31</v>
      </c>
      <c r="B10" s="8" t="s">
        <v>21</v>
      </c>
      <c r="C10" s="66">
        <f>'Затраты на ТМЦ'!H74</f>
        <v>0</v>
      </c>
      <c r="D10" s="6">
        <f>_xlfn.IFERROR(C10/$C$13,"")</f>
      </c>
    </row>
    <row r="11" spans="1:4" ht="22.5" customHeight="1">
      <c r="A11" s="4" t="s">
        <v>31</v>
      </c>
      <c r="B11" s="8" t="s">
        <v>32</v>
      </c>
      <c r="C11" s="66">
        <f>'Затраты на ТМЦ'!I74</f>
        <v>0</v>
      </c>
      <c r="D11" s="6">
        <f>_xlfn.IFERROR(C11/$C$13,"")</f>
      </c>
    </row>
    <row r="12" spans="1:4" ht="22.5" customHeight="1">
      <c r="A12" s="4" t="s">
        <v>31</v>
      </c>
      <c r="B12" s="5" t="s">
        <v>36</v>
      </c>
      <c r="C12" s="66">
        <f>'Затраты на ТМЦ'!K74</f>
        <v>0</v>
      </c>
      <c r="D12" s="6">
        <f>_xlfn.IFERROR(C12/$C$13,"")</f>
      </c>
    </row>
    <row r="13" spans="1:4" ht="22.5" customHeight="1">
      <c r="A13" s="9"/>
      <c r="B13" s="10" t="s">
        <v>65</v>
      </c>
      <c r="C13" s="11">
        <f>'Затраты на ТМЦ'!M74</f>
        <v>0</v>
      </c>
      <c r="D13" s="6"/>
    </row>
    <row r="14" spans="1:4" ht="22.5" customHeight="1">
      <c r="A14" s="4" t="s">
        <v>31</v>
      </c>
      <c r="B14" s="8" t="s">
        <v>87</v>
      </c>
      <c r="C14" s="66" t="e">
        <f>#REF!</f>
        <v>#REF!</v>
      </c>
      <c r="D14" s="6">
        <f>_xlfn.IFERROR(C14/$C$13,"")</f>
      </c>
    </row>
    <row r="15" spans="1:4" ht="22.5" customHeight="1">
      <c r="A15" s="9"/>
      <c r="B15" s="10" t="s">
        <v>88</v>
      </c>
      <c r="C15" s="11" t="e">
        <f>SUM(C13:C14)</f>
        <v>#REF!</v>
      </c>
      <c r="D15" s="12"/>
    </row>
  </sheetData>
  <sheetProtection password="CC19" sheet="1" selectLockedCells="1"/>
  <mergeCells count="1">
    <mergeCell ref="A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TZK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Белкин</dc:creator>
  <cp:keywords/>
  <dc:description/>
  <cp:lastModifiedBy>ChernobrovkinAG</cp:lastModifiedBy>
  <cp:lastPrinted>2018-03-05T08:55:40Z</cp:lastPrinted>
  <dcterms:created xsi:type="dcterms:W3CDTF">2007-09-28T06:28:18Z</dcterms:created>
  <dcterms:modified xsi:type="dcterms:W3CDTF">2018-04-04T10:30:56Z</dcterms:modified>
  <cp:category/>
  <cp:version/>
  <cp:contentType/>
  <cp:contentStatus/>
</cp:coreProperties>
</file>